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21" s="1"/>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F111"/>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<sst xmlns="http://schemas.openxmlformats.org/spreadsheetml/2006/main" count="2075" uniqueCount="1747">
  <si>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</si>
  <si>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</si>
  <si>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</si>
  <si>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</si>
  <si>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</si>
  <si>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</si>
  <si>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</si>
  <si>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</si>
  <si>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</si>
  <si>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</si>
  <si>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</si>
  <si>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</si>
  <si>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</si>
  <si>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</si>
  <si>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</si>
  <si>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</si>
  <si>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</si>
  <si>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</si>
  <si>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</si>
  <si>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</si>
  <si>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</si>
  <si>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</si>
  <si>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</si>
  <si>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</si>
  <si>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</si>
  <si>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</si>
  <si>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</si>
  <si>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</si>
  <si>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</si>
  <si>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</si>
  <si>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</si>
  <si>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</si>
  <si>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</si>
  <si>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</si>
  <si>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</si>
  <si>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</si>
  <si>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</si>
  <si>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</si>
  <si>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</si>
  <si>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</si>
  <si>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</si>
  <si>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</si>
  <si>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</si>
  <si>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</si>
  <si>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</si>
  <si>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</si>
  <si>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</si>
  <si>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</si>
  <si>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</si>
  <si>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</si>
  <si>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</si>
  <si>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</si>
  <si>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</si>
  <si>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</si>
  <si>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</si>
  <si>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</si>
  <si>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</si>
  <si>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</si>
  <si>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</si>
  <si>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</si>
  <si>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</si>
  <si>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</si>
  <si>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</si>
  <si>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</si>
  <si>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</si>
  <si>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</si>
  <si>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</si>
  <si>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</si>
  <si>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</si>
  <si>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</si>
  <si>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</si>
  <si>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</si>
  <si>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</si>
  <si>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</si>
  <si>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</si>
  <si>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</si>
  <si>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</si>
  <si>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</si>
  <si>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</si>
  <si>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</si>
  <si>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</si>
  <si>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</si>
  <si>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</si>
  <si>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</si>
  <si>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</si>
  <si>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</si>
  <si>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</si>
  <si>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</si>
  <si>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</si>
  <si>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</si>
  <si>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</si>
  <si>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</si>
  <si>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</si>
  <si>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</si>
  <si>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</si>
  <si>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</si>
  <si>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</si>
  <si>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</si>
  <si>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</si>
  <si>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</si>
  <si>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</si>
  <si>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</si>
  <si>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</si>
  <si>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</si>
  <si>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</si>
  <si>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</si>
  <si>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</si>
  <si>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</si>
  <si>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</si>
  <si>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</si>
  <si>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</si>
  <si>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</si>
  <si>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</si>
  <si>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</si>
  <si>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</si>
  <si>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</si>
  <si>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</si>
  <si>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</si>
  <si>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</si>
  <si>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</si>
  <si>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</si>
  <si>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</si>
  <si>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</si>
  <si>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</si>
  <si>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</si>
  <si>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</si>
  <si>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</si>
  <si>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</si>
  <si>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</si>
  <si>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</si>
  <si>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</si>
  <si>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</si>
  <si>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</si>
  <si>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</si>
  <si>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</si>
  <si>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</si>
  <si>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</si>
  <si>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</si>
  <si>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</si>
  <si>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</si>
  <si>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</si>
  <si>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</si>
  <si>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</si>
  <si>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</si>
  <si>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</si>
  <si>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</si>
  <si>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</si>
  <si>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</si>
  <si>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</si>
  <si>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</si>
  <si>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</si>
  <si>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</si>
  <si>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</si>
  <si>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</si>
  <si>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</si>
  <si>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</si>
  <si>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</si>
  <si>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</si>
  <si>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</si>
  <si>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</si>
  <si>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</si>
  <si>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</si>
  <si>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</si>
  <si>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</si>
  <si>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</si>
  <si>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</si>
  <si>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</si>
  <si>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</si>
  <si>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</si>
  <si>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</si>
  <si>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</si>
  <si>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</si>
  <si>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</si>
  <si>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</si>
  <si>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</si>
  <si>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</si>
  <si>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</si>
  <si>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</si>
  <si>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</si>
  <si>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</si>
  <si>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</si>
  <si>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</si>
  <si>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</si>
  <si>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</si>
  <si>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</si>
  <si>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</si>
  <si>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</si>
  <si>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</si>
  <si>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</si>
  <si>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</si>
  <si>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</si>
  <si>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</si>
  <si>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</si>
  <si>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</si>
  <si>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</si>
  <si>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</si>
  <si>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</si>
  <si>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</si>
  <si>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</si>
  <si>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</si>
  <si>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</si>
  <si>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</si>
  <si>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</si>
  <si>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</si>
  <si>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</si>
  <si>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</si>
  <si>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</si>
  <si>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</si>
  <si>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</si>
  <si>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</si>
  <si>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</si>
  <si>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</si>
  <si>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</si>
  <si>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</si>
  <si>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</si>
  <si>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</si>
  <si>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</si>
  <si>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</si>
  <si>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</si>
  <si>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</si>
  <si>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</si>
  <si>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</si>
  <si>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</si>
  <si>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</si>
  <si>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</si>
  <si>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</si>
  <si>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</si>
  <si>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</si>
  <si>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</si>
  <si>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</si>
  <si>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</si>
  <si>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</si>
  <si>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</si>
  <si>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</si>
  <si>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</si>
  <si>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</si>
  <si>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</si>
  <si>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</si>
  <si>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</si>
  <si>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</si>
  <si>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</si>
  <si>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</si>
  <si>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</si>
  <si>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</si>
  <si>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</si>
  <si>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</si>
  <si>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</si>
  <si>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</si>
  <si>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</si>
  <si>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</si>
  <si>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</si>
  <si>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</si>
  <si>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</si>
  <si>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</si>
  <si>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</si>
  <si>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</si>
  <si>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</si>
  <si>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</si>
  <si>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</si>
  <si>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</si>
  <si>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</si>
  <si>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</si>
  <si>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</si>
  <si>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</si>
  <si>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</si>
  <si>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</si>
  <si>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</si>
  <si>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</si>
  <si>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</si>
  <si>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</si>
  <si>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</si>
  <si>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</si>
  <si>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</si>
  <si>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</si>
  <si>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</si>
  <si>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</si>
  <si>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</si>
  <si>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</si>
  <si>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</si>
  <si>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</si>
  <si>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</si>
  <si>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</si>
  <si>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</si>
  <si>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</si>
  <si>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</si>
  <si>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</si>
  <si>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</si>
  <si>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</si>
  <si>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</si>
  <si>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</si>
  <si>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</si>
  <si>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</si>
  <si>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</si>
  <si>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</si>
  <si>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</si>
  <si>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</si>
  <si>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</si>
  <si>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</si>
  <si>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</si>
  <si>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</si>
  <si>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</si>
  <si>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</si>
  <si>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</si>
  <si>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</si>
  <si>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</si>
  <si>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</si>
  <si>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</si>
  <si>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</si>
  <si>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</si>
  <si>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</si>
  <si>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</si>
  <si>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</si>
  <si>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</si>
  <si>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</si>
  <si>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</si>
  <si>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</si>
  <si>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</si>
  <si>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</si>
  <si>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</si>
  <si>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</si>
  <si>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</si>
  <si>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</si>
  <si>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</si>
  <si>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</si>
  <si>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</si>
  <si>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</si>
  <si>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</si>
  <si>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</si>
  <si>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</si>
  <si>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</si>
  <si>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</si>
  <si>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</si>
  <si>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</si>
  <si>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</si>
  <si>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</si>
  <si>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</si>
  <si>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</si>
  <si>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</si>
  <si>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</si>
  <si>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</si>
  <si>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</si>
  <si>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</si>
  <si>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</si>
  <si>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</si>
  <si>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</si>
  <si>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</si>
  <si>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</si>
  <si>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</si>
  <si>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</si>
  <si>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</si>
  <si>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</si>
  <si>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</si>
  <si>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</si>
  <si>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</si>
  <si>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</si>
  <si>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</si>
  <si>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</si>
  <si>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</si>
  <si>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</si>
  <si>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</si>
  <si>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</si>
  <si>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</si>
  <si>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</si>
  <si>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</si>
  <si>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</si>
  <si>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</si>
  <si>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</si>
  <si>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</si>
  <si>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</si>
  <si>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</si>
  <si>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</si>
  <si>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</si>
  <si>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</si>
  <si>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</si>
  <si>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</si>
  <si>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</si>
  <si>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</si>
  <si>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</si>
  <si>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</si>
  <si>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</si>
  <si>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</si>
  <si>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</si>
  <si>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</si>
  <si>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</si>
  <si>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</si>
  <si>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</si>
  <si>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</si>
  <si>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</si>
  <si>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</si>
  <si>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</si>
  <si>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</si>
  <si>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</si>
  <si>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</si>
  <si>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</si>
  <si>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</si>
  <si>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</si>
  <si>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</si>
  <si>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</si>
  <si>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</si>
  <si>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</si>
  <si>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</si>
  <si>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</si>
  <si>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</si>
  <si>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</si>
  <si>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</si>
  <si>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</si>
  <si>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</si>
  <si>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</si>
  <si>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</si>
  <si>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</si>
  <si>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</si>
  <si>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</si>
  <si>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</si>
  <si>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</si>
  <si>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</si>
  <si>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</si>
  <si>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</si>
  <si>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</si>
  <si>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</si>
  <si>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</si>
  <si>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</si>
  <si>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</si>
  <si>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</si>
  <si>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</si>
  <si>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</si>
  <si>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</si>
  <si>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</si>
  <si>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</si>
  <si>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</si>
  <si>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</si>
  <si>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</si>
  <si>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</si>
  <si>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</si>
  <si>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</si>
  <si>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</si>
  <si>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</si>
  <si>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</si>
  <si>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</si>
  <si>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</si>
  <si>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</si>
  <si>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</si>
  <si>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</si>
  <si>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</si>
  <si>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</si>
  <si>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</si>
  <si>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</si>
  <si>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</si>
  <si>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</si>
  <si>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</si>
  <si>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</si>
  <si>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</si>
  <si>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</si>
  <si>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</si>
  <si>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</si>
  <si>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</si>
  <si>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</si>
  <si>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</si>
  <si>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</si>
  <si>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</si>
  <si>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</si>
  <si>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</si>
  <si>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</si>
  <si>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</si>
  <si>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</si>
  <si>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</si>
  <si>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</si>
  <si>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</si>
  <si>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</si>
  <si>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</si>
  <si>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</si>
  <si>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</si>
  <si>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</si>
  <si>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</si>
  <si>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</si>
  <si>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</si>
  <si>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</si>
  <si>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</si>
  <si>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</si>
  <si>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</si>
  <si>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</si>
  <si>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</si>
  <si>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</si>
  <si>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</si>
  <si>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</si>
  <si>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</si>
  <si>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</si>
  <si>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</si>
  <si>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</si>
  <si>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</si>
  <si>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</si>
  <si>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</si>
  <si>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</si>
  <si>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</si>
  <si>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</si>
  <si>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</si>
  <si>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</si>
  <si>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</si>
  <si>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</si>
  <si>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</si>
  <si>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</si>
  <si>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</si>
  <si>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</si>
  <si>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</si>
  <si>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</si>
  <si>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</si>
  <si>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</si>
  <si>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</si>
  <si>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</si>
  <si>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</si>
  <si>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</si>
  <si>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</si>
  <si>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</si>
  <si>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</si>
  <si>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</si>
  <si>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</si>
  <si>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</si>
  <si>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</si>
  <si>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</si>
  <si>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</si>
  <si>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</si>
  <si>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</si>
  <si>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</si>
  <si>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</si>
  <si>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</si>
  <si>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</si>
  <si>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</si>
  <si>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</si>
  <si>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</si>
  <si>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</si>
  <si>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</si>
  <si>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</si>
  <si>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</si>
  <si>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</si>
  <si>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</si>
  <si>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</si>
  <si>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</si>
  <si>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</si>
  <si>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</si>
  <si>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</si>
  <si>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</si>
  <si>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</si>
  <si>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</si>
  <si>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</si>
  <si>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</si>
  <si>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</si>
  <si>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</si>
  <si>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</si>
  <si>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</si>
  <si>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</si>
  <si>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</si>
  <si>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</si>
  <si>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</si>
  <si>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</si>
  <si>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</si>
  <si>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</si>
  <si>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</si>
  <si>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</si>
  <si>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</si>
  <si>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</si>
  <si>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</si>
  <si>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</si>
  <si>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</si>
  <si>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</si>
  <si>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</si>
  <si>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</si>
  <si>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</si>
  <si>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</si>
  <si>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</si>
  <si>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</si>
  <si>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</si>
  <si>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</si>
  <si>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</si>
  <si>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</si>
  <si>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</si>
  <si>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</si>
  <si>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</si>
  <si>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</si>
  <si>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</si>
  <si>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</si>
  <si>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</si>
  <si>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</si>
  <si>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</si>
  <si>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</si>
  <si>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</si>
  <si>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</si>
  <si>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</si>
  <si>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</si>
  <si>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</si>
  <si>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</si>
  <si>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</si>
  <si>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</si>
  <si>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</si>
  <si>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</si>
  <si>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</si>
  <si>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</si>
  <si>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</si>
  <si>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</si>
  <si>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</si>
  <si>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</si>
  <si>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</si>
  <si>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</si>
  <si>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</si>
  <si>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</si>
  <si>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</si>
  <si>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</si>
  <si>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</si>
  <si>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</si>
  <si>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</si>
  <si>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</si>
  <si>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</si>
  <si>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</si>
  <si>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</si>
  <si>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</si>
  <si>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</si>
  <si>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</si>
  <si>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</si>
  <si>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</si>
  <si>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</si>
  <si>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</si>
  <si>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</si>
  <si>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</si>
  <si>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</si>
  <si>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</si>
  <si>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</si>
  <si>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</si>
  <si>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</si>
  <si>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</si>
  <si>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</si>
  <si>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</si>
  <si>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</si>
  <si>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</si>
  <si>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</si>
  <si>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</si>
  <si>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</si>
  <si>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</si>
  <si>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</si>
  <si>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</si>
  <si>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</si>
  <si>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</si>
  <si>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</si>
  <si>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</si>
  <si>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</si>
  <si>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</si>
  <si>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</si>
  <si>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</si>
  <si>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</si>
  <si>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</si>
  <si>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</si>
  <si>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</si>
  <si>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</si>
  <si>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</si>
  <si>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</si>
  <si>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</si>
  <si>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</si>
  <si>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</si>
  <si>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</si>
  <si>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</si>
  <si>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</si>
  <si>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</si>
  <si>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</si>
  <si>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</si>
  <si>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</si>
  <si>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</si>
  <si>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</si>
  <si>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</si>
  <si>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</si>
  <si>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</si>
  <si>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</si>
  <si>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</si>
  <si>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</si>
  <si>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</si>
  <si>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</si>
  <si>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</si>
  <si>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</si>
  <si>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</si>
  <si>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</si>
  <si>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</si>
  <si>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</si>
  <si>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</si>
  <si>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</si>
  <si>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</si>
  <si>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</si>
  <si>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</si>
  <si>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</si>
  <si>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</si>
  <si>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</si>
  <si>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</si>
  <si>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</si>
  <si>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</si>
  <si>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</si>
  <si>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</si>
  <si>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</si>
  <si>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</si>
  <si>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</si>
  <si>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</si>
  <si>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</si>
  <si>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</si>
  <si>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</si>
  <si>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</si>
  <si>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</si>
  <si>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</si>
  <si>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</si>
  <si>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</si>
  <si>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</si>
  <si>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</si>
  <si>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</si>
  <si>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</si>
  <si>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</si>
  <si>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</si>
  <si>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</si>
  <si>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</si>
  <si>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</si>
  <si>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</si>
  <si>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</si>
  <si>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</si>
  <si>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</si>
  <si>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</si>
  <si>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</si>
  <si>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</si>
  <si>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</si>
  <si>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</si>
  <si>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</si>
  <si>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</si>
  <si>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</si>
  <si>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</si>
  <si>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</si>
  <si>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</si>
  <si>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</si>
  <si>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</si>
  <si>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</si>
  <si>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</si>
  <si>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</si>
  <si>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</si>
  <si>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</si>
  <si>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</si>
  <si>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</si>
  <si>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</si>
  <si>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</si>
  <si>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</si>
  <si>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</si>
  <si>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</si>
  <si>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</si>
  <si>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</si>
  <si>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</si>
  <si>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</si>
  <si>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</si>
  <si>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</si>
  <si>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</si>
  <si>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</si>
  <si>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</si>
  <si>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</si>
  <si>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</si>
  <si>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</si>
  <si>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</si>
  <si>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</si>
  <si>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</si>
  <si>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</si>
  <si>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</si>
  <si>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</si>
  <si>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</si>
  <si>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</si>
  <si>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</si>
  <si>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</si>
  <si>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</si>
  <si>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</si>
  <si>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</si>
  <si>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</si>
  <si>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</si>
  <si>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</si>
  <si>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</si>
  <si>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</si>
  <si>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</si>
  <si>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</si>
  <si>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</si>
  <si>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</si>
  <si>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</si>
  <si>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</si>
  <si>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</si>
  <si>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</si>
  <si>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</si>
  <si>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</si>
  <si>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</si>
  <si>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</si>
  <si>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</si>
  <si>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</si>
  <si>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</si>
  <si>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</si>
  <si>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</si>
  <si>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</si>
  <si>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</si>
  <si>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</si>
  <si>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</si>
  <si>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</si>
  <si>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</si>
  <si>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</si>
  <si>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</si>
  <si>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</si>
  <si>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</si>
  <si>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</si>
  <si>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</si>
  <si>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</si>
  <si>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</si>
  <si>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</si>
  <si>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</si>
  <si>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</si>
  <si>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</si>
  <si>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</si>
  <si>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</si>
  <si>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</si>
  <si>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</si>
  <si>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</si>
  <si>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</si>
  <si>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</si>
  <si>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</si>
  <si>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</si>
  <si>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</si>
  <si>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</si>
  <si>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</si>
  <si>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</si>
  <si>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</si>
  <si>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</si>
  <si>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</si>
  <si>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</si>
  <si>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</si>
  <si>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</si>
  <si>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</si>
  <si>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</si>
  <si>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</si>
  <si>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</si>
  <si>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</si>
  <si>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</si>
  <si>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</si>
  <si>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</si>
  <si>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</si>
  <si>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</si>
  <si>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</si>
  <si>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</si>
  <si>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</si>
  <si>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</si>
  <si>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</si>
  <si>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</si>
  <si>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</si>
  <si>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</si>
  <si>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</si>
  <si>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</si>
  <si>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</si>
  <si>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</si>
  <si>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</si>
  <si>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</si>
  <si>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</si>
  <si>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</si>
  <si>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</si>
  <si>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</si>
  <si>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</si>
  <si>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</si>
  <si>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</si>
  <si>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</si>
  <si>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</si>
  <si>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</si>
  <si>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</si>
  <si>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</si>
  <si>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</si>
  <si>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</si>
  <si>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</si>
  <si>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</si>
  <si>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</si>
  <si>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</si>
  <si>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</si>
  <si>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</si>
  <si>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</si>
  <si>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</si>
  <si>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</si>
  <si>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</si>
  <si>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</si>
  <si>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</si>
  <si>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</si>
  <si>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</si>
  <si>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</si>
  <si>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</si>
  <si>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</si>
  <si>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</si>
  <si>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</si>
  <si>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</si>
  <si>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</si>
  <si>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</si>
  <si>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</si>
  <si>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</si>
  <si>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</si>
  <si>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</si>
  <si>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</si>
  <si>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</si>
  <si>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</si>
  <si>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</si>
  <si>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</si>
  <si>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</si>
  <si>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</si>
  <si>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</si>
  <si>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</si>
  <si>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</si>
  <si>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</si>
  <si>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</si>
  <si>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</si>
  <si>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</si>
  <si>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</si>
  <si>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</si>
  <si>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</si>
  <si>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</si>
  <si>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</si>
  <si>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</si>
  <si>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</si>
  <si>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</si>
  <si>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</si>
  <si>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</si>
  <si>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</si>
  <si>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</si>
  <si>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</si>
  <si>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</si>
  <si>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</si>
  <si>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</si>
  <si>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</si>
  <si>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</si>
  <si>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</si>
  <si>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</si>
  <si>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</si>
  <si>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</si>
  <si>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</si>
  <si>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</si>
  <si>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</si>
  <si>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</si>
  <si>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</si>
  <si>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</si>
  <si>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</si>
  <si>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</si>
  <si>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</si>
  <si>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</si>
  <si>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</si>
  <si>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</si>
  <si>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</si>
  <si>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</si>
  <si>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</si>
  <si>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</si>
  <si>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</si>
  <si>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</si>
  <si>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</si>
  <si>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</si>
  <si>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</si>
  <si>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</si>
  <si>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</si>
  <si>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</si>
  <si>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</si>
  <si>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</si>
  <si>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</si>
  <si>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</si>
  <si>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</si>
  <si>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</si>
  <si>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</si>
  <si>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</si>
  <si>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</si>
  <si>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</si>
  <si>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</si>
  <si>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</si>
  <si>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</si>
  <si>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</si>
  <si>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</si>
  <si>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</si>
  <si>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</si>
  <si>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</si>
  <si>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</si>
  <si>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</si>
  <si>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</si>
  <si>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</si>
  <si>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</si>
  <si>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</si>
  <si>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</si>
  <si>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</si>
  <si>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</si>
  <si>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</si>
  <si>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</si>
  <si>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</si>
  <si>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</si>
  <si>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</si>
  <si>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</si>
  <si>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</si>
  <si>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</si>
  <si>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</si>
  <si>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</si>
  <si>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</si>
  <si>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</si>
  <si>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</si>
  <si>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</si>
  <si>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</si>
  <si>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</si>
  <si>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</si>
  <si>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</si>
  <si>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</si>
  <si>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</si>
  <si>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</si>
  <si>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</si>
  <si>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</si>
  <si>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</si>
  <si>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</si>
  <si>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</si>
  <si>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</si>
  <si>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</si>
  <si>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</si>
  <si>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</si>
  <si>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</si>
  <si>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</si>
  <si>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</si>
  <si>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</si>
  <si>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</si>
  <si>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</si>
  <si>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</si>
  <si>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</si>
  <si>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</si>
  <si>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</si>
  <si>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</si>
  <si>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</si>
  <si>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</si>
  <si>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</si>
  <si>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</si>
  <si>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</si>
  <si>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</si>
  <si>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</si>
  <si>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</si>
  <si>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</si>
  <si>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</si>
  <si>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</si>
  <si>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</si>
  <si>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</si>
  <si>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</si>
  <si>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</si>
  <si>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</si>
  <si>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</si>
  <si>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</si>
  <si>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</si>
  <si>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</si>
  <si>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</si>
  <si>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</si>
  <si>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</si>
  <si>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</si>
  <si>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</si>
  <si>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</si>
  <si>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</si>
  <si>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</si>
  <si>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</si>
  <si>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</si>
  <si>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</si>
  <si>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</si>
  <si>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</si>
  <si>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</si>
  <si>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</si>
  <si>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</si>
  <si>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</si>
  <si>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</si>
  <si>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</si>
  <si>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</si>
  <si>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</si>
  <si>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</si>
  <si>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</si>
  <si>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</si>
  <si>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</si>
  <si>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</si>
  <si>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</si>
  <si>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</si>
  <si>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</si>
  <si>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</si>
  <si>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</si>
  <si>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</si>
  <si>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</si>
  <si>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</si>
  <si>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</si>
  <si>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</si>
  <si>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</si>
  <si>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</si>
  <si>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</si>
  <si>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</si>
  <si>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</si>
  <si>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</si>
  <si>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</si>
  <si>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</si>
  <si>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</si>
  <si>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</si>
  <si>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</si>
  <si>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</si>
  <si>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</si>
  <si>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</si>
  <si>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</si>
  <si>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</si>
  <si>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</si>
  <si>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</si>
  <si>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</si>
  <si>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</si>
  <si>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</si>
  <si>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</si>
  <si>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</si>
  <si>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</si>
  <si>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</si>
  <si>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</si>
  <si>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</si>
  <si>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</si>
  <si>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</si>
  <si>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</si>
  <si>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</si>
  <si>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</si>
  <si>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</si>
  <si>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</si>
  <si>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</si>
  <si>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</si>
  <si>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</si>
  <si>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</si>
  <si>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</si>
  <si>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</si>
  <si>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</si>
  <si>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</si>
  <si>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</si>
  <si>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</si>
  <si>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</si>
  <si>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</si>
  <si>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</si>
  <si>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</si>
  <si>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</si>
  <si>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</si>
  <si>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</si>
  <si>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</si>
  <si>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</si>
  <si>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</si>
  <si>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</si>
  <si>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</si>
  <si>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</si>
  <si>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</si>
  <si>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</si>
  <si>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</si>
  <si>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</si>
  <si>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</si>
  <si>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</si>
  <si>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</si>
  <si>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</si>
  <si>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</si>
  <si>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</si>
  <si>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</si>
  <si>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</si>
  <si>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</si>
  <si>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</si>
  <si>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</si>
  <si>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</si>
  <si>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</si>
  <si>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</si>
  <si>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</si>
  <si>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</si>
  <si>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</si>
  <si>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</si>
  <si>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</si>
  <si>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</si>
  <si>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</si>
  <si>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</si>
  <si>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</si>
  <si>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</si>
  <si>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</si>
  <si>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</si>
  <si>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</si>
  <si>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</si>
  <si>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</si>
  <si>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</si>
  <si>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</si>
  <si>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</si>
  <si>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</si>
  <si>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</si>
  <si>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</si>
  <si>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</si>
  <si>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</si>
  <si>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</si>
  <si>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</si>
  <si>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</si>
  <si>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</si>
  <si>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</si>
  <si>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</si>
  <si>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</si>
  <si>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</si>
  <si>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</si>
  <si>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</si>
  <si>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</si>
  <si>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</si>
  <si>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</si>
  <si>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</si>
  <si>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</si>
  <si>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</si>
  <si>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</si>
  <si>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</si>
  <si>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</si>
  <si>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</si>
  <si>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</si>
  <si>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</si>
  <si>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</si>
  <si>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</si>
  <si>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</si>
  <si>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</si>
  <si>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</si>
  <si>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</si>
  <si>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</si>
  <si>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</si>
  <si>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</si>
  <si>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</si>
  <si>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</si>
  <si>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</si>
  <si>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</si>
  <si>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</si>
  <si>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</si>
  <si>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</si>
  <si>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</si>
  <si>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</si>
  <si>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</si>
  <si>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</si>
  <si>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</si>
  <si>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</si>
  <si>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</si>
  <si>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</si>
  <si>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</si>
  <si>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</si>
  <si>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</si>
  <si>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</si>
  <si>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</si>
  <si>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</si>
  <si>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</si>
  <si>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</si>
  <si>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</si>
  <si>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</si>
  <si>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</si>
  <si>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</si>
  <si>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</si>
  <si>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</si>
  <si>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</si>
  <si>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</si>
  <si>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</si>
  <si>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</si>
  <si>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</si>
  <si>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</si>
  <si>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</si>
  <si>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</si>
  <si>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</si>
  <si>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</si>
  <si>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</si>
  <si>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</si>
  <si>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</si>
  <si>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</si>
  <si>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</si>
  <si>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</si>
  <si>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</si>
  <si>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</si>
  <si>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</si>
  <si>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</si>
  <si>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</si>
  <si>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</si>
  <si>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</si>
  <si>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</si>
  <si>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</si>
  <si>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</si>
  <si>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</si>
  <si>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</si>
  <si>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</si>
  <si>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</si>
  <si>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</si>
  <si>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</si>
  <si>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</si>
  <si>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</si>
  <si>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</si>
  <si>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</si>
  <si>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</si>
  <si>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</si>
  <si>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</si>
  <si>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</si>
  <si>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</si>
  <si>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</si>
  <si>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</si>
  <si>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</si>
  <si>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</si>
  <si>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</si>
  <si>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</si>
  <si>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</si>
  <si>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</si>
  <si>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</si>
  <si>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</si>
  <si>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</si>
  <si>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</si>
  <si>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</si>
  <si>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</si>
  <si>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</si>
  <si>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</si>
  <si>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</si>
  <si>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</si>
  <si>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</si>
  <si>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</si>
  <si>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</si>
  <si>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</si>
  <si>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</si>
  <si>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</si>
  <si>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</si>
  <si>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</si>
  <si>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</si>
  <si>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</si>
  <si>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</si>
  <si>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</si>
  <si>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</si>
  <si>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</si>
  <si>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</si>
  <si>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</si>
  <si>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</si>
  <si>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</si>
  <si>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</si>
  <si>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</si>
  <si>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</si>
  <si>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</si>
  <si>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</si>
  <si>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</si>
  <si>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</si>
  <si>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</si>
  <si>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</si>
  <si>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</si>
  <si>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</si>
  <si>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</si>
  <si>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</si>
  <si>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</si>
  <si>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</si>
  <si>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</si>
  <si>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</si>
  <si>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</si>
  <si>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</si>
  <si>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</si>
  <si>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</si>
  <si>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</si>
  <si>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</si>
  <si>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</si>
  <si>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</si>
  <si>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</si>
  <si>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</si>
  <si>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</si>
  <si>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</si>
  <si>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</si>
  <si>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</si>
  <si>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</si>
  <si>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</si>
  <si>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</si>
  <si>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</si>
  <si>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</si>
  <si>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</si>
  <si>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</si>
  <si>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</si>
  <si>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</si>
  <si>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</si>
  <si>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</si>
  <si>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</si>
  <si>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</si>
  <si>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</si>
  <si>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</si>
  <si>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</si>
  <si>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</si>
  <si>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</si>
  <si>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</si>
  <si>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</si>
  <si>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</si>
  <si>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</si>
  <si>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</si>
  <si>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</si>
  <si>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</si>
  <si>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</si>
  <si>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</si>
  <si>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</si>
  <si>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</si>
  <si>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</si>
  <si>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</si>
  <si>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</si>
  <si>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</si>
  <si>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</si>
  <si>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</si>
  <si>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</si>
  <si>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</si>
  <si>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</si>
  <si>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</si>
  <si>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</si>
  <si>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</si>
  <si>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</si>
  <si>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</si>
  <si>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</si>
  <si>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</si>
  <si>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</si>
  <si>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</si>
  <si>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</si>
  <si>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</si>
  <si>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</si>
  <si>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</si>
  <si>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</si>
  <si>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</si>
  <si>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</si>
  <si>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</si>
  <si>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</si>
  <si>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</si>
  <si>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</si>
  <si>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</si>
  <si>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</si>
  <si>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</si>
  <si>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</si>
  <si>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</si>
  <si>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</si>
  <si>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</si>
  <si>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</si>
  <si>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</si>
  <si>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</si>
  <si>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</si>
  <si>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</si>
  <si>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</si>
  <si>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</si>
  <si>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</si>
  <si>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</si>
  <si>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</si>
  <si>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</si>
  <si>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</si>
  <si>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</si>
  <si>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</si>
  <si>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</si>
  <si>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</si>
  <si>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</si>
  <si>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</si>
  <si>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</si>
  <si>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</si>
  <si>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</si>
  <si>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</si>
  <si>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</si>
  <si>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</si>
  <si>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</si>
  <si>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</si>
  <si>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</si>
  <si>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</si>
  <si>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</si>
  <si>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</si>
  <si>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</si>
  <si>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</si>
  <si>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</si>
  <si>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</si>
  <si>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</si>
  <si>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</si>
  <si>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</si>
  <si>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</si>
  <si>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</si>
  <si>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</si>
  <si>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</si>
  <si>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</si>
  <si>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</si>
  <si>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</si>
  <si>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</si>
  <si>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</si>
  <si>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</si>
  <si>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</si>
  <si>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</si>
  <si>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</si>
  <si>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</si>
  <si>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</si>
  <si>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</si>
  <si>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</si>
  <si>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</si>
  <si>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</si>
  <si>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</si>
  <si>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</si>
  <si>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</si>
  <si>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</si>
  <si>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</si>
  <si>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</si>
  <si>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</si>
  <si>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</si>
  <si>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</si>
  <si>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</si>
  <si>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</si>
  <si>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</si>
  <si>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</si>
  <si>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</si>
  <si>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</si>
  <si>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</si>
  <si>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</si>
  <si>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</si>
  <si>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</si>
  <si>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</si>
  <si>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</si>
  <si>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</si>
  <si>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</si>
  <si>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</si>
  <si>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</si>
  <si>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</si>
  <si>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</si>
  <si>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</si>
  <si>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</si>
  <si>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</si>
  <si>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</si>
  <si>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</si>
  <si>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</si>
  <si>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</si>
  <si>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</si>
  <si>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</si>
  <si>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</si>
  <si>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</si>
  <si>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</si>
  <si>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</si>
  <si>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</si>
  <si>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</si>
  <si>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</si>
  <si>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</si>
  <si>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</si>
  <si>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</si>
  <si>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</si>
  <si>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</si>
  <si>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</si>
  <si>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</si>
  <si>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</si>
  <si>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</si>
  <si>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</si>
  <si>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</si>
  <si>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</si>
  <si>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</si>
  <si>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</si>
  <si>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</si>
  <si>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</si>
  <si>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</si>
  <si>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</si>
  <si>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</si>
  <si>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</si>
  <si>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</si>
  <si>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</si>
  <si>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</si>
  <si>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</si>
  <si>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</si>
  <si>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</si>
  <si>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</si>
  <si>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</si>
  <si>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</si>
  <si>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</si>
  <si>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</si>
  <si>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</si>
  <si>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</si>
  <si>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</si>
  <si>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</si>
  <si>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</si>
  <si>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</si>
  <si>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</si>
  <si>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</si>
  <si>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</si>
  <si>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</si>
  <si>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</si>
  <si>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</si>
  <si>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</si>
  <si>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</si>
  <si>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</si>
  <si>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</si>
  <si>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</si>
  <si>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</si>
  <si>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</si>
  <si>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</si>
  <si>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</si>
  <si>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</si>
  <si>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</si>
  <si>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</si>
  <si>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</si>
  <si>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</si>
  <si>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</si>
  <si>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</si>
  <si>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</si>
  <si>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</si>
  <si>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</si>
  <si>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</si>
  <si>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</si>
  <si>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</si>
  <si>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</si>
  <si>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</si>
  <si>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</si>
  <si>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</si>
  <si>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</si>
  <si>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</si>
  <si>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</si>
  <si>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</si>
  <si>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</si>
  <si>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</si>
  <si>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</si>
  <si>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</si>
  <si>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</si>
  <si>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</si>
  <si>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</si>
  <si>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</si>
  <si>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</si>
  <si>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</si>
  <si>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</si>
  <si>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</si>
  <si>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</si>
  <si>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</si>
  <si>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</si>
  <si>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</si>
  <si>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</si>
  <si>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</si>
  <si>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</si>
  <si>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</si>
  <si>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</si>
  <si>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</si>
  <si>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</si>
  <si>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</si>
  <si>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</si>
  <si>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</si>
  <si>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</si>
  <si>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</si>
  <si>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</si>
  <si>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</si>
  <si>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</si>
  <si>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</si>
  <si>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</si>
  <si>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</si>
  <si>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</si>
  <si>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</si>
  <si>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</si>
  <si>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</si>
  <si>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</si>
  <si>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</si>
  <si>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</si>
  <si>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</si>
  <si>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</si>
  <si>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</si>
  <si>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</si>
  <si>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</si>
  <si>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</si>
  <si>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</si>
  <si>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</si>
  <si>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</si>
  <si>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</si>
  <si>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</si>
  <si>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</si>
  <si>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</si>
  <si>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</si>
  <si>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</si>
  <si>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</si>
  <si>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</si>
  <si>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</si>
  <si>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</si>
  <si>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</si>
  <si>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</si>
  <si>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</si>
  <si>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</si>
  <si>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</si>
  <si>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</si>
  <si>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</si>
  <si>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</si>
  <si>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</si>
  <si>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</si>
  <si>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</si>
  <si>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</si>
  <si>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</si>
  <si>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</si>
  <si>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</si>
  <si>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</si>
  <si>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</si>
  <si>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</si>
  <si>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</si>
  <si>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</si>
  <si>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</si>
  <si>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</si>
  <si>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</si>
  <si>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</si>
  <si>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</si>
  <si>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</si>
  <si>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</si>
  <si>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</si>
  <si>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</si>
  <si>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</si>
  <si>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</si>
  <si>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Donousa</t>
  </si>
  <si>
    <t>Steering Comitee:
- The Mayor of Naxos and Small Cyclades - The vice Mayor of Donousa
- DAFNI (Network of Aegean Islands for Sustainability)
Work group:
- The energy representative of the municipality of Naxos and Small Cyclades
- The technical department of the municipality of Naxos and Small Cyclades
- DAFNI (Network of Aegean Islands for Sustainability)</t>
  </si>
  <si>
    <t>Staff:
- The energy representative of the municipality of Naxos and Small Cyclades (1 person)
- The technical department of the municipality of Naxos and Small Cyclades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</si>
  <si>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</si>
  <si>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</si>
  <si>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Naxos and Small Cyclades's energy profile. The monitoring task will be taken over by the work group.</t>
  </si>
  <si>
    <t xml:space="preserve">The long-term vision of the municipality of Naxos and Small Cyclades is to succeed into restricitng the rapidly increasing CO2 emissions of Donousa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Donousa are expected to increase by 59% until 2020 in comparison to 2005 levels. 
- The population of the island is also expected to increase by 30%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</si>
  <si>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</si>
  <si>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</si>
  <si>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</si>
  <si>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</si>
  <si>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</si>
  <si>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</si>
  <si>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</si>
  <si>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</si>
  <si>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</si>
  <si>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</si>
  <si>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</si>
  <si>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</si>
  <si>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</si>
  <si>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</si>
  <si>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</si>
  <si>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Naxos and Small Cyclades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</si>
  <si>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</si>
  <si>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</si>
  <si>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</si>
  <si>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</si>
  <si>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</si>
  <si>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</si>
  <si>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</si>
  <si>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</si>
  <si>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</si>
  <si>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</si>
  <si>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</si>
  <si>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</si>
  <si>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Naxos and Small Cyclades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</si>
  <si>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</si>
  <si>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</si>
  <si>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</si>
  <si>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</si>
  <si>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</si>
  <si>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</si>
  <si>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</si>
  <si>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</si>
  <si>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</si>
  <si>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</si>
  <si>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</si>
  <si>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</si>
  <si>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</si>
  <si>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</si>
  <si>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</si>
  <si>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</si>
  <si>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</si>
  <si>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</si>
  <si>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</si>
  <si>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Naxos and Small Cyclades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</si>
  <si>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</si>
  <si>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</si>
  <si>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</si>
  <si>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Naxos and Small Cyclades - Health center</t>
  </si>
  <si>
    <t>Increase to 30% the total space heating energy demand supplied from heat pumps by 2020 - Increase to 30% the total hot water energy demand supplied from solar thermal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</si>
  <si>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</si>
  <si>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</si>
  <si>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Naxos and Small Cyclades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</si>
  <si>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</si>
  <si>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</si>
  <si>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Naxos and Small Cyclades - Naxos and Small Cyclades KTEL </t>
  </si>
  <si>
    <t>Increase by 20% the energy efficiency of passenger transports by road by 2020 through the promotion of eco-driving practices.</t>
  </si>
  <si>
    <t>Municipality of Naxos and Small Cyclades - Transfer operators - Taxis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</si>
  <si>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</si>
  <si>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</si>
  <si>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</si>
  <si>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</si>
  <si>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 xml:space="preserve">Municipality of Naxos and Small Cyclades  </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</si>
  <si>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</si>
  <si>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</si>
  <si>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</si>
  <si>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</si>
  <si>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Promotion of PV installation on the ground and on the roofs</t>
  </si>
  <si>
    <t>Island Sustainable Energy Action Plan of Donousa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</si>
</sst>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Donousa</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Other fleet for public and private services</v></c><c r="B88" s="9" t="s"><v>946</v></c><c r="C88" s="9" t="s"><v>1680</v></c><c r="D88" s="9"/><c r="E88" s="9"/><c r="F88" s="9" t="s"><v>1681</v></c><c r="G88" s="9" t="s"><v>1682</v></c><c r="H88" s="9" t="s"><v>1683</v></c><c r="I88" s="9"/><c r="J88" s="9" t="s"><v>1684</v></c><c r="K88" s="9"/><c r="L88" s="9"/></row><row r="89" spans="1:12" s="10" customFormat="1" ht="24"><c r="A89" s="201" t="str"><f t="shared" si="1"/><v>Freight transport by road and removal services</v></c><c r="B89" s="9" t="s"><v>68</v></c><c r="C89" s="9" t="s"><v>69</v></c><c r="D89" s="9"/><c r="E89" s="9"/><c r="F89" s="9" t="s"><v>328</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Donousa</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0.40005228892109451</v></c><c r="L8" s="211"><v>0.53432630044827811</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Donousa</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163</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269.33847237670443</v></c><c r="D17" s="234"><v>0</v></c><c r="E17" s="234"><v>0</v></c><c r="F17" s="64"><v>269.33847237670443</v></c><c r="G17" s="234"><v>0</v></c><c r="H17" s="234"><v>341.74149166889043</v></c><c r="I17" s="234"><v>0</v></c><c r="J17" s="234"><v>44.582426488421049</v></c><c r="K17" s="234"><v>0</v></c><c r="L17" s="234"><v>0</v></c><c r="M17" s="64"><v>386.32391815731148</v></c><c r="N17" s="234"><v>0</v></c><c r="O17" s="234"><v>0</v></c><c r="P17" s="234"><v>40.666235107096973</v></c><c r="Q17" s="234"><v>0</v></c><c r="R17" s="234"><v>0</v></c><c r="S17" s="234"><v>96.207368310775706</v></c><c r="T17" s="64"><v>136.87360341787269</v></c><c r="U17" s="64"><v>792.5359939518886</v></c></row><row r="18" spans="1:21" s="21" customFormat="1" ht="15.75"><c r="A18" s="22"/><c r="B18" s="182" t="str"><f>Translation!A61</f><v>Hot water</v></c><c r="C18" s="154"><v>48.197019386189005</v></c><c r="D18" s="154"><v>0</v></c><c r="E18" s="154"><v>0</v></c><c r="F18" s="64"><v>48.197019386189005</v></c><c r="G18" s="154"><v>0</v></c><c r="H18" s="154"><v>39.310693936860403</v></c><c r="I18" s="154"><v>0</v></c><c r="J18" s="154"><v>0</v></c><c r="K18" s="154"><v>0</v></c><c r="L18" s="154"><v>0</v></c><c r="M18" s="64"><v>39.310693936860403</v></c><c r="N18" s="154"><v>0</v></c><c r="O18" s="154"><v>0</v></c><c r="P18" s="154"><v>40.666235107096973</v></c><c r="Q18" s="154"><v>0</v></c><c r="R18" s="154"><v>0</v></c><c r="S18" s="154"><v>12.199870532129092</v></c><c r="T18" s="64"><v>52.866105639226063</v></c><c r="U18" s="64"><v>140.37381896227549</v></c></row><row r="19" spans="1:21" s="21" customFormat="1" ht="15.75"><c r="A19" s="22"/><c r="B19" s="182" t="str"><f>Translation!A62</f><v>Heating and cooling</v></c><c r="C19" s="154"><v>64.290366295036705</v></c><c r="D19" s="154"><v>0</v></c><c r="E19" s="154"><v>0</v></c><c r="F19" s="64"><v>64.290366295036705</v></c><c r="G19" s="154"><v>0</v></c><c r="H19" s="154"><v>302.43079773203004</v></c><c r="I19" s="154"><v>0</v></c><c r="J19" s="154"><v>25.557532202706764</v></c><c r="K19" s="154"><v>0</v></c><c r="L19" s="154"><v>0</v></c><c r="M19" s="64"><v>327.98832993473678</v></c><c r="N19" s="154"><v>0</v></c><c r="O19" s="154"><v>0</v></c><c r="P19" s="154"><v>0</v></c><c r="Q19" s="154"><v>0</v></c><c r="R19" s="154"><v>0</v></c><c r="S19" s="154"><v>68.153419207218036</v></c><c r="T19" s="64"><v>68.153419207218036</v></c><c r="U19" s="64"><v>460.43211543699147</v></c></row><row r="20" spans="1:21" s="21" customFormat="1" ht="15.75"><c r="A20" s="22"/><c r="B20" s="182" t="str"><f>Translation!A63</f><v>Lighting</v></c><c r="C20" s="154"><v>45.372570513022566</v></c><c r="D20" s="154"><v>0</v></c><c r="E20" s="154"><v>0</v></c><c r="F20" s="64"><v>45.372570513022566</v></c><c r="G20" s="154"><v>0</v></c><c r="H20" s="154"><v>0</v></c><c r="I20" s="154"><v>0</v></c><c r="J20" s="154"><v>0</v></c><c r="K20" s="154"><v>0</v></c><c r="L20" s="154"><v>0</v></c><c r="M20" s="64"><v>0</v></c><c r="N20" s="154"><v>0</v></c><c r="O20" s="154"><v>0</v></c><c r="P20" s="154"><v>0</v></c><c r="Q20" s="154"><v>0</v></c><c r="R20" s="154"><v>0</v></c><c r="S20" s="154"><v>0</v></c><c r="T20" s="64"><v>0</v></c><c r="U20" s="64"><v>45.372570513022566</v></c></row><row r="21" spans="1:21" s="21" customFormat="1" ht="15.75"><c r="A21" s="22"/><c r="B21" s="182" t="str"><f>Translation!A64</f><v>Cooking</v></c><c r="C21" s="154"><v>31.708157142857139</v></c><c r="D21" s="154"><v>0</v></c><c r="E21" s="154"><v>0</v></c><c r="F21" s="64"><v>31.708157142857139</v></c><c r="G21" s="154"><v>0</v></c><c r="H21" s="154"><v>0</v></c><c r="I21" s="154"><v>0</v></c><c r="J21" s="154"><v>19.024894285714282</v></c><c r="K21" s="154"><v>0</v></c><c r="L21" s="154"><v>0</v></c><c r="M21" s="64"><v>19.024894285714282</v></c><c r="N21" s="154"><v>0</v></c><c r="O21" s="154"><v>0</v></c><c r="P21" s="154"><v>0</v></c><c r="Q21" s="154"><v>0</v></c><c r="R21" s="154"><v>0</v></c><c r="S21" s="154"><v>15.854078571428568</v></c><c r="T21" s="64"><v>15.854078571428568</v></c><c r="U21" s="64"><v>66.587129999999988</v></c></row><row r="22" spans="1:21" s="21" customFormat="1" ht="15.75"><c r="A22" s="22"/><c r="B22" s="182" t="str"><f>Translation!A65</f><v>Refrigerator and freezers</v></c><c r="C22" s="154"><v>44.502676691729313</v></c><c r="D22" s="154"><v>0</v></c><c r="E22" s="154"><v>0</v></c><c r="F22" s="64"><v>44.502676691729313</v></c><c r="G22" s="154"><v>0</v></c><c r="H22" s="154"><v>0</v></c><c r="I22" s="154"><v>0</v></c><c r="J22" s="154"><v>0</v></c><c r="K22" s="154"><v>0</v></c><c r="L22" s="154"><v>0</v></c><c r="M22" s="64"><v>0</v></c><c r="N22" s="154"><v>0</v></c><c r="O22" s="154"><v>0</v></c><c r="P22" s="154"><v>0</v></c><c r="Q22" s="154"><v>0</v></c><c r="R22" s="154"><v>0</v></c><c r="S22" s="154"><v>0</v></c><c r="T22" s="64"><v>0</v></c><c r="U22" s="64"><v>44.502676691729313</v></c></row><row r="23" spans="1:21" s="21" customFormat="1" ht="15.75"><c r="A23" s="22"/><c r="B23" s="182" t="str"><f>Translation!A66</f><v>Laundry machines and dryers</v></c><c r="C23" s="154"><v>2.7084962406015034</v></c><c r="D23" s="154"><v>0</v></c><c r="E23" s="154"><v>0</v></c><c r="F23" s="64"><v>2.7084962406015034</v></c><c r="G23" s="154"><v>0</v></c><c r="H23" s="154"><v>0</v></c><c r="I23" s="154"><v>0</v></c><c r="J23" s="154"><v>0</v></c><c r="K23" s="154"><v>0</v></c><c r="L23" s="154"><v>0</v></c><c r="M23" s="64"><v>0</v></c><c r="N23" s="154"><v>0</v></c><c r="O23" s="154"><v>0</v></c><c r="P23" s="154"><v>0</v></c><c r="Q23" s="154"><v>0</v></c><c r="R23" s="154"><v>0</v></c><c r="S23" s="154"><v>0</v></c><c r="T23" s="64"><v>0</v></c><c r="U23" s="64"><v>2.7084962406015034</v></c></row><row r="24" spans="1:21" s="21" customFormat="1" ht="15.75"><c r="A24" s="22"/><c r="B24" s="182" t="str"><f>Translation!A67</f><v>Dish washing</v></c><c r="C24" s="154"><v>1.3542481203007517</v></c><c r="D24" s="154"><v>0</v></c><c r="E24" s="154"><v>0</v></c><c r="F24" s="64"><v>1.3542481203007517</v></c><c r="G24" s="154"><v>0</v></c><c r="H24" s="154"><v>0</v></c><c r="I24" s="154"><v>0</v></c><c r="J24" s="154"><v>0</v></c><c r="K24" s="154"><v>0</v></c><c r="L24" s="154"><v>0</v></c><c r="M24" s="64"><v>0</v></c><c r="N24" s="154"><v>0</v></c><c r="O24" s="154"><v>0</v></c><c r="P24" s="154"><v>0</v></c><c r="Q24" s="154"><v>0</v></c><c r="R24" s="154"><v>0</v></c><c r="S24" s="154"><v>0</v></c><c r="T24" s="64"><v>0</v></c><c r="U24" s="64"><v>1.3542481203007517</v></c></row><row r="25" spans="1:21" s="21" customFormat="1" ht="15.75"><c r="A25" s="22"/><c r="B25" s="182" t="str"><f>Translation!A68</f><v>Tv sets</v></c><c r="C25" s="154"><v>3.5231285714285709</v></c><c r="D25" s="154"><v>0</v></c><c r="E25" s="154"><v>0</v></c><c r="F25" s="64"><v>3.5231285714285709</v></c><c r="G25" s="154"><v>0</v></c><c r="H25" s="154"><v>0</v></c><c r="I25" s="154"><v>0</v></c><c r="J25" s="154"><v>0</v></c><c r="K25" s="154"><v>0</v></c><c r="L25" s="154"><v>0</v></c><c r="M25" s="64"><v>0</v></c><c r="N25" s="154"><v>0</v></c><c r="O25" s="154"><v>0</v></c><c r="P25" s="154"><v>0</v></c><c r="Q25" s="154"><v>0</v></c><c r="R25" s="154"><v>0</v></c><c r="S25" s="154"><v>0</v></c><c r="T25" s="64"><v>0</v></c><c r="U25" s="64"><v>3.5231285714285709</v></c></row><row r="26" spans="1:21" s="21" customFormat="1" ht="15.75"><c r="A26" s="22"/><c r="B26" s="182" t="str"><f>Translation!A69</f><v>Other electric appliances</v></c><c r="C26" s="154"><v>27.681809415538858</v></c><c r="D26" s="154"><v>0</v></c><c r="E26" s="154"><v>0</v></c><c r="F26" s="64"><v>27.681809415538858</v></c><c r="G26" s="154"><v>0</v></c><c r="H26" s="154"><v>0</v></c><c r="I26" s="154"><v>0</v></c><c r="J26" s="154"><v>0</v></c><c r="K26" s="154"><v>0</v></c><c r="L26" s="154"><v>0</v></c><c r="M26" s="64"><v>0</v></c><c r="N26" s="154"><v>0</v></c><c r="O26" s="154"><v>0</v></c><c r="P26" s="154"><v>0</v></c><c r="Q26" s="154"><v>0</v></c><c r="R26" s="154"><v>0</v></c><c r="S26" s="154"><v>0</v></c><c r="T26" s="64"><v>0</v></c><c r="U26" s="64"><v>27.681809415538858</v></c></row><row r="27" spans="1:21" s="21" customFormat="1" ht="15.75"><c r="A27" s="22"/><c r="B27" s="66" t="str"><f>Translation!A70</f><v>PRIMARY SECTOR</v></c><c r="C27" s="234"><v>5.5896681318681321</v></c><c r="D27" s="234"><v>0</v></c><c r="E27" s="234"><v>0</v></c><c r="F27" s="64"><v>5.5896681318681321</v></c><c r="G27" s="234"><v>0</v></c><c r="H27" s="234"><v>1.0119409892944942</v></c><c r="I27" s="234"><v>0</v></c><c r="J27" s="234"><v>0</v></c><c r="K27" s="234"><v>0</v></c><c r="L27" s="234"><v>0</v></c><c r="M27" s="64"><v>1.0119409892944942</v></c><c r="N27" s="234"><v>0</v></c><c r="O27" s="234"><v>0</v></c><c r="P27" s="234"><v>0</v></c><c r="Q27" s="234"><v>0</v></c><c r="R27" s="234"><v>0</v></c><c r="S27" s="234"><v>1.1552543476612585</v></c><c r="T27" s="64"><v>1.1552543476612585</v></c><c r="U27" s="64"><v>7.7568634688238847</v></c></row><row r="28" spans="1:21" s="21" customFormat="1" ht="15.75"><c r="A28" s="22"/><c r="B28" s="183" t="str"><f>Translation!A71</f><v>Agriculture, forestry and fishing</v></c><c r="C28" s="154"><v>5.5896681318681321</v></c><c r="D28" s="154"><v>0</v></c><c r="E28" s="154"><v>0</v></c><c r="F28" s="64"><v>5.5896681318681321</v></c><c r="G28" s="154"><v>0</v></c><c r="H28" s="154"><v>1.0119409892944942</v></c><c r="I28" s="154"><v>0</v></c><c r="J28" s="154"><v>0</v></c><c r="K28" s="154"><v>0</v></c><c r="L28" s="154"><v>0</v></c><c r="M28" s="64"><v>1.0119409892944942</v></c><c r="N28" s="154"><v>0</v></c><c r="O28" s="154"><v>0</v></c><c r="P28" s="154"><v>0</v></c><c r="Q28" s="154"><v>0</v></c><c r="R28" s="154"><v>0</v></c><c r="S28" s="154"><v>1.1552543476612585</v></c><c r="T28" s="64"><v>1.1552543476612585</v></c><c r="U28" s="64"><v>7.7568634688238847</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27.948340659340658</v></c><c r="D30" s="234"><v>0</v></c><c r="E30" s="234"><v>0</v></c><c r="F30" s="64"><v>27.948340659340658</v></c><c r="G30" s="234"><v>11.356970603958869</v></c><c r="H30" s="234"><v>11.870367905233721</v></c><c r="I30" s="234"><v>0</v></c><c r="J30" s="234"><v>0.47923597680163815</v></c><c r="K30" s="234"><v>0</v></c><c r="L30" s="234"><v>0</v></c><c r="M30" s="64"><v>23.706574485994231</v></c><c r="N30" s="234"><v>0</v></c><c r="O30" s="234"><v>0</v></c><c r="P30" s="234"><v>0.26973925161063039</v></c><c r="Q30" s="234"><v>0</v></c><c r="R30" s="234"><v>0</v></c><c r="S30" s="234"><v>0</v></c><c r="T30" s="64"><v>0.26973925161063039</v></c><c r="U30" s="64"><v>51.92465439694552</v></c></row><row r="31" spans="1:21" s="21" customFormat="1" ht="15.75"><c r="A31" s="22"/><c r="B31" s="183" t="str"><f>Translation!A74</f><v>Manufacturing</v></c><c r="C31" s="154"><v>6.0978197802197798</v></c><c r="D31" s="154"><v>0</v></c><c r="E31" s="154"><v>0</v></c><c r="F31" s="64"><v>6.0978197802197798</v></c><c r="G31" s="154"><v>3.4070911811876607</v></c><c r="H31" s="154"><v>3.5611103715701167</v></c><c r="I31" s="154"><v>0</v></c><c r="J31" s="154"><v>0.47923597680163815</v></c><c r="K31" s="154"><v>0</v></c><c r="L31" s="154"><v>0</v></c><c r="M31" s="64"><v>7.4474375295594157</v></c><c r="N31" s="154"><v>0</v></c><c r="O31" s="154"><v>0</v></c><c r="P31" s="154"><v>0.26973925161063039</v></c><c r="Q31" s="154"><v>0</v></c><c r="R31" s="154"><v>0</v></c><c r="S31" s="154"><v>0</v></c><c r="T31" s="64"><v>0.26973925161063039</v></c><c r="U31" s="64"><v>13.814996561389826</v></c></row><row r="32" spans="1:21" s="21" customFormat="1" ht="30"><c r="A32" s="22"/><c r="B32" s="183" t="str"><f>Translation!A75</f><v>Water supply, sewerage, waste management and remediation activities</v></c><c r="C32" s="154"><v>7.6222747252747256</v></c><c r="D32" s="154"><v>0</v></c><c r="E32" s="154"><v>0</v></c><c r="F32" s="64"><v>7.6222747252747256</v></c><c r="G32" s="154"><v>0</v></c><c r="H32" s="154"><v>0</v></c><c r="I32" s="154"><v>0</v></c><c r="J32" s="154"><v>0</v></c><c r="K32" s="154"><v>0</v></c><c r="L32" s="154"><v>0</v></c><c r="M32" s="64"><v>0</v></c><c r="N32" s="154"><v>0</v></c><c r="O32" s="154"><v>0</v></c><c r="P32" s="154"><v>0</v></c><c r="Q32" s="154"><v>0</v></c><c r="R32" s="154"><v>0</v></c><c r="S32" s="154"><v>0</v></c><c r="T32" s="64"><v>0</v></c><c r="U32" s="64"><v>7.6222747252747256</v></c></row><row r="33" spans="1:21" s="21" customFormat="1" ht="15.75"><c r="A33" s="22"/><c r="B33" s="183" t="str"><f>Translation!A76</f><v>Construction</v></c><c r="C33" s="154"><v>14.228246153846152</v></c><c r="D33" s="154"><v>0</v></c><c r="E33" s="154"><v>0</v></c><c r="F33" s="64"><v>14.228246153846152</v></c><c r="G33" s="154"><v>7.9498794227712084</v></c><c r="H33" s="154"><v>8.3092575336636045</v></c><c r="I33" s="154"><v>0</v></c><c r="J33" s="154"><v>0</v></c><c r="K33" s="154"><v>0</v></c><c r="L33" s="154"><v>0</v></c><c r="M33" s="64"><v>16.259136956434812</v></c><c r="N33" s="154"><v>0</v></c><c r="O33" s="154"><v>0</v></c><c r="P33" s="154"><v>0</v></c><c r="Q33" s="154"><v>0</v></c><c r="R33" s="154"><v>0</v></c><c r="S33" s="154"><v>0</v></c><c r="T33" s="64"><v>0</v></c><c r="U33" s="64"><v>30.487383110280966</v></c></row><row r="34" spans="1:21" s="21" customFormat="1" ht="15.75"><c r="A34" s="22"/><c r="B34" s="61" t="str"><f>Translation!A77</f><v>TERTIARY SECTOR</v></c><c r="C34" s="234"><v>349.10565024357447</v></c><c r="D34" s="234"><v>0</v></c><c r="E34" s="234"><v>0</v></c><c r="F34" s="64"><v>349.10565024357447</v></c><c r="G34" s="234"><v>0</v></c><c r="H34" s="234"><v>94.753836104322545</v></c><c r="I34" s="234"><v>0</v></c><c r="J34" s="234"><v>3.8493000000000004</v></c><c r="K34" s="234"><v>0</v></c><c r="L34" s="234"><v>0</v></c><c r="M34" s="64"><v>98.603136104322544</v></c><c r="N34" s="234"><v>0</v></c><c r="O34" s="234"><v>0</v></c><c r="P34" s="234"><v>20.031872657189634</v></c><c r="Q34" s="234"><v>0</v></c><c r="R34" s="234"><v>0</v></c><c r="S34" s="234"><v>2.2775442136000001</v></c><c r="T34" s="64"><v>22.309416870789633</v></c><c r="U34" s="64"><v>470.01820321868661</v></c></row><row r="35" spans="1:21" s="21" customFormat="1" ht="30"><c r="A35" s="22"/><c r="B35" s="183" t="str"><f>Translation!A78</f><v xml:space="preserve">Wholesale and retail trade; repair of motor vehicles and motorcycles </v></c><c r="C35" s="154"><v>48.864136885447593</v></c><c r="D35" s="154"><v>0</v></c><c r="E35" s="154"><v>0</v></c><c r="F35" s="64"><v>48.864136885447593</v></c><c r="G35" s="154"><v>0</v></c><c r="H35" s="154"><v>8.7876761332255899</v></c><c r="I35" s="154"><v>0</v></c><c r="J35" s="154"><v>0</v></c><c r="K35" s="154"><v>0</v></c><c r="L35" s="154"><v>0</v></c><c r="M35" s="64"><v>8.7876761332255899</v></c><c r="N35" s="154"><v>0</v></c><c r="O35" s="154"><v>0</v></c><c r="P35" s="154"><v>0.85217216653198657</v></c><c r="Q35" s="154"><v>0</v></c><c r="R35" s="154"><v>0</v></c><c r="S35" s="154"><v>0</v></c><c r="T35" s="64"><v>0.85217216653198657</v></c><c r="U35" s="64"><v>58.503985185205167</v></c></row><row r="36" spans="1:21" s="21" customFormat="1" ht="15.75"><c r="A36" s="22"/><c r="B36" s="183" t="str"><f>Translation!A79</f><v>Accommodation and food service activities</v></c><c r="C36" s="154"><v>201.22778345000063</v></c><c r="D36" s="154"><v>0</v></c><c r="E36" s="154"><v>0</v></c><c r="F36" s="64"><v>201.22778345000063</v></c><c r="G36" s="154"><v>0</v></c><c r="H36" s="154"><v>60.886522622041255</v></c><c r="I36" s="154"><v>0</v></c><c r="J36" s="154"><v>3.8493000000000004</v></c><c r="K36" s="154"><v>0</v></c><c r="L36" s="154"><v>0</v></c><c r="M36" s="64"><v>64.735822622041255</v></c><c r="N36" s="154"><v>0</v></c><c r="O36" s="154"><v>0</v></c><c r="P36" s="154"><v>18.327528324125662</v></c><c r="Q36" s="154"><v>0</v></c><c r="R36" s="154"><v>0</v></c><c r="S36" s="154"><v>2.2775442136000001</v></c><c r="T36" s="64"><v>20.605072537725661</v></c><c r="U36" s="64"><v>286.56867860976757</v></c></row><row r="37" spans="1:21" s="21" customFormat="1" ht="15.75"><c r="A37" s="22"/><c r="B37" s="183" t="str"><f>Translation!A80</f><v>General public administration and social security</v></c><c r="C37" s="154"><v>17.959616202659436</v></c><c r="D37" s="154"><v>0</v></c><c r="E37" s="154"><v>0</v></c><c r="F37" s="64"><v>17.959616202659436</v></c><c r="G37" s="154"><v>0</v></c><c r="H37" s="154"><v>4.5386143409803363</v></c><c r="I37" s="154"><v>0</v></c><c r="J37" s="154"><v>0</v></c><c r="K37" s="154"><v>0</v></c><c r="L37" s="154"><v>0</v></c><c r="M37" s="64"><v>4.5386143409803363</v></c><c r="N37" s="154"><v>0</v></c><c r="O37" s="154"><v>0</v></c><c r="P37" s="154"><v>0</v></c><c r="Q37" s="154"><v>0</v></c><c r="R37" s="154"><v>0</v></c><c r="S37" s="154"><v>0</v></c><c r="T37" s="64"><v>0</v></c><c r="U37" s="64"><v>22.498230543639771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10.234857794243373</v></c><c r="D39" s="154"><v>0</v></c><c r="E39" s="154"><v>0</v></c><c r="F39" s="64"><v>10.234857794243373</v></c><c r="G39" s="154"><v>0</v></c><c r="H39" s="154"><v>7.5366212584390144</v></c><c r="I39" s="154"><v>0</v></c><c r="J39" s="154"><v>0</v></c><c r="K39" s="154"><v>0</v></c><c r="L39" s="154"><v>0</v></c><c r="M39" s="64"><v>7.5366212584390144</v></c><c r="N39" s="154"><v>0</v></c><c r="O39" s="154"><v>0</v></c><c r="P39" s="154"><v>0</v></c><c r="Q39" s="154"><v>0</v></c><c r="R39" s="154"><v>0</v></c><c r="S39" s="154"><v>0</v></c><c r="T39" s="64"><v>0</v></c><c r="U39" s="64"><v>17.771479052682388</v></c></row><row r="40" spans="1:21" s="21" customFormat="1" ht="15.75"><c r="A40" s="22"/><c r="B40" s="183" t="str"><f>Translation!A83</f><v>Human health and social work activities</v></c><c r="C40" s="154"><v>5.6942662785231049</v></c><c r="D40" s="154"><v>0</v></c><c r="E40" s="154"><v>0</v></c><c r="F40" s="64"><v>5.6942662785231049</v></c><c r="G40" s="154"><v>0</v></c><c r="H40" s="154"><v>4.2167256164107743</v></c><c r="I40" s="154"><v>0</v></c><c r="J40" s="154"><v>0</v></c><c r="K40" s="154"><v>0</v></c><c r="L40" s="154"><v>0</v></c><c r="M40" s="64"><v>4.2167256164107743</v></c><c r="N40" s="154"><v>0</v></c><c r="O40" s="154"><v>0</v></c><c r="P40" s="154"><v>0</v></c><c r="Q40" s="154"><v>0</v></c><c r="R40" s="154"><v>0</v></c><c r="S40" s="154"><v>0</v></c><c r="T40" s="64"><v>0</v></c><c r="U40" s="64"><v>9.9109918949338791</v></c></row><row r="41" spans="1:21" s="21" customFormat="1" ht="15.75"><c r="A41" s="22"/><c r="B41" s="183" t="str"><f>Translation!A84</f><v>Other services</v></c><c r="C41" s="154"><v>48.864136885447593</v></c><c r="D41" s="154"><v>0</v></c><c r="E41" s="154"><v>0</v></c><c r="F41" s="64"><v>48.864136885447593</v></c><c r="G41" s="154"><v>0</v></c><c r="H41" s="154"><v>8.7876761332255899</v></c><c r="I41" s="154"><v>0</v></c><c r="J41" s="154"><v>0</v></c><c r="K41" s="154"><v>0</v></c><c r="L41" s="154"><v>0</v></c><c r="M41" s="64"><v>8.7876761332255899</v></c><c r="N41" s="154"><v>0</v></c><c r="O41" s="154"><v>0</v></c><c r="P41" s="154"><v>0.85217216653198657</v></c><c r="Q41" s="154"><v>0</v></c><c r="R41" s="154"><v>0</v></c><c r="S41" s="154"><v>0</v></c><c r="T41" s="64"><v>0.85217216653198657</v></c><c r="U41" s="64"><v>58.503985185205167</v></c></row><row r="42" spans="1:21" s="21" customFormat="1" ht="15.75"><c r="A42" s="22"/><c r="B42" s="183" t="str"><f>Translation!A85</f><v>Public lighting</v></c><c r="C42" s="154"><v>16.260852747252745</v></c><c r="D42" s="154"><v>0</v></c><c r="E42" s="154"><v>0</v></c><c r="F42" s="64"><v>16.260852747252745</v></c><c r="G42" s="154"><v>0</v></c><c r="H42" s="154"><v>0</v></c><c r="I42" s="154"><v>0</v></c><c r="J42" s="154"><v>0</v></c><c r="K42" s="154"><v>0</v></c><c r="L42" s="154"><v>0</v></c><c r="M42" s="64"><v>0</v></c><c r="N42" s="154"><v>0</v></c><c r="O42" s="154"><v>0</v></c><c r="P42" s="154"><v>0</v></c><c r="Q42" s="154"><v>0</v></c><c r="R42" s="154"><v>0</v></c><c r="S42" s="154"><v>0</v></c><c r="T42" s="64"><v>0</v></c><c r="U42" s="64"><v>16.260852747252745</v></c></row><row r="43" spans="1:21" s="21" customFormat="1" ht="15.75"><c r="A43" s="22"/><c r="B43" s="61" t="str"><f>Translation!A86</f><v>TRANSPORTS</v></c><c r="C43" s="234"><v>0</v></c><c r="D43" s="234"><v>0</v></c><c r="E43" s="234"><v>0</v></c><c r="F43" s="64"><v>0</v></c><c r="G43" s="234"><v>0</v></c><c r="H43" s="234"><v>10.326693454565369</v></c><c r="I43" s="234"><v>15.12874905755913</v></c><c r="J43" s="234"><v>0</v></c><c r="K43" s="234"><v>0</v></c><c r="L43" s="234"><v>0</v></c><c r="M43" s="64"><v>25.455442512124499</v></c><c r="N43" s="234"><v>0</v></c><c r="O43" s="234"><v>0</v></c><c r="P43" s="234"><v>0</v></c><c r="Q43" s="234"><v>0</v></c><c r="R43" s="234"><v>0</v></c><c r="S43" s="234"><v>0</v></c><c r="T43" s="64"><v>0</v></c><c r="U43" s="64"><v>25.455442512124499</v></c></row><row r="44" spans="1:21" s="21" customFormat="1" ht="30"><c r="A44" s="22"/><c r="B44" s="183" t="str"><f>Translation!A87</f><v>Passenger transport by road (public transport, taxi, tourism, transfers, etc.)</v></c><c r="C44" s="154"><v>0</v></c><c r="D44" s="154"><v>0</v></c><c r="E44" s="154"><v>0</v></c><c r="F44" s="64"><v>0</v></c><c r="G44" s="154"><v>0</v></c><c r="H44" s="154"><v>0.4556993836569263</v></c><c r="I44" s="154"><v>0.10507631419273786</v></c><c r="J44" s="154"><v>0</v></c><c r="K44" s="154"><v>0</v></c><c r="L44" s="154"><v>0</v></c><c r="M44" s="64"><v>0.56077569784966419</v></c><c r="N44" s="154"><v>0</v></c><c r="O44" s="154"><v>0</v></c><c r="P44" s="154"><v>0</v></c><c r="Q44" s="154"><v>0</v></c><c r="R44" s="154"><v>0</v></c><c r="S44" s="154"><v>0</v></c><c r="T44" s="64"><v>0</v></c><c r="U44" s="64"><v>0.56077569784966419</v></c></row><row r="45" spans="1:21" s="21" customFormat="1" ht="15.75"><c r="A45" s="22"/><c r="B45" s="183" t="str"><f>Translation!A88</f><v>Other fleet for public and private services</v></c><c r="C45" s="154"><v>0</v></c><c r="D45" s="154"><v>0</v></c><c r="E45" s="154"><v>0</v></c><c r="F45" s="64"><v>0</v></c><c r="G45" s="154"><v>0</v></c><c r="H45" s="154"><v>7.5183970949603616</v></c><c r="I45" s="154"><v>1.7336109806340638</v></c><c r="J45" s="154"><v>0</v></c><c r="K45" s="154"><v>0</v></c><c r="L45" s="154"><v>0</v></c><c r="M45" s="64"><v>9.252008075594425</v></c><c r="N45" s="154"><v>0</v></c><c r="O45" s="154"><v>0</v></c><c r="P45" s="154"><v>0</v></c><c r="Q45" s="154"><v>0</v></c><c r="R45" s="154"><v>0</v></c><c r="S45" s="154"><v>0</v></c><c r="T45" s="64"><v>0</v></c><c r="U45" s="64"><v>9.252008075594425</v></c></row><row r="46" spans="1:21" s="21" customFormat="1" ht="15.75"><c r="A46" s="22"/><c r="B46" s="183" t="str"><f>Translation!A89</f><v>Freight transport by road and removal services</v></c><c r="C46" s="154"><v>0</v></c><c r="D46" s="154"><v>0</v></c><c r="E46" s="154"><v>0</v></c><c r="F46" s="64"><v>0</v></c><c r="G46" s="154"><v>0</v></c><c r="H46" s="154"><v>4.669453525656319E-2</v></c><c r="I46" s="154"><v>0.49173870005370501</v></c><c r="J46" s="154"><v>0</v></c><c r="K46" s="154"><v>0</v></c><c r="L46" s="154"><v>0</v></c><c r="M46" s="64"><v>0.53843323531026821</v></c><c r="N46" s="154"><v>0</v></c><c r="O46" s="154"><v>0</v></c><c r="P46" s="154"><v>0</v></c><c r="Q46" s="154"><v>0</v></c><c r="R46" s="154"><v>0</v></c><c r="S46" s="154"><v>0</v></c><c r="T46" s="64"><v>0</v></c><c r="U46" s="64"><v>0.53843323531026821</v></c></row><row r="47" spans="1:21" s="21" customFormat="1" ht="15.75"><c r="A47" s="22"/><c r="B47" s="182" t="str"><f>Translation!A90</f><v>Private transports</v></c><c r="C47" s="154"><v>0</v></c><c r="D47" s="154"><v>0</v></c><c r="E47" s="154"><v>0</v></c><c r="F47" s="64"><v>0</v></c><c r="G47" s="154"><v>0</v></c><c r="H47" s="154"><v>2.3059024406915181</v></c><c r="I47" s="154"><v>12.798323062678623</v></c><c r="J47" s="154"><v>0</v></c><c r="K47" s="154"><v>0</v></c><c r="L47" s="154"><v>0</v></c><c r="M47" s="64"><v>15.104225503370142</v></c><c r="N47" s="154"><v>0</v></c><c r="O47" s="154"><v>0</v></c><c r="P47" s="154"><v>0</v></c><c r="Q47" s="154"><v>0</v></c><c r="R47" s="154"><v>0</v></c><c r="S47" s="154"><v>0</v></c><c r="T47" s="64"><v>0</v></c><c r="U47" s="64"><v>15.104225503370142</v></c></row><row r="48" spans="1:21" s="21" customFormat="1" ht="15.75"><c r="A48" s="22"/><c r="B48" s="73" t="str"><f>Translation!A118</f><v>TOTAL FOR INTERNAL MARKET</v></c><c r="C48" s="149"><v>651.98213141148767</v></c><c r="D48" s="149"><v>0</v></c><c r="E48" s="149"><v>0</v></c><c r="F48" s="64"><v>651.98213141148767</v></c><c r="G48" s="65"><v>11.356970603958869</v></c><c r="H48" s="65"><v>459.70433012230654</v></c><c r="I48" s="65"><v>15.12874905755913</v></c><c r="J48" s="65"><v>48.910962465222688</v></c><c r="K48" s="65"><v>0</v></c><c r="L48" s="65"><v>0</v></c><c r="M48" s="64"><v>535.10101224904724</v></c><c r="N48" s="65"><v>0</v></c><c r="O48" s="65"><v>0</v></c><c r="P48" s="65"><v>60.967847015897235</v></c><c r="Q48" s="65"><v>0</v></c><c r="R48" s="65"><v>0</v></c><c r="S48" s="65"><v>99.640166872036957</v></c><c r="T48" s="64"><v>160.60801388793419</v></c><c r="U48" s="64"><v>1347.6911575484692</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68.458123798206216</v></c><c r="D59" s="235"><v>616.12311418385593</v></c><c r="E59" s="235"><v>0</v></c><c r="F59" s="235"><v>0</v></c><c r="G59" s="235"><v>0</v></c><c r="H59" s="235"><v>0</v></c><c r="I59" s="59"><v>684.58123798206213</v></c><c r="J59" s="235"><v>0</v></c><c r="K59" s="235"><v>0</v></c><c r="L59" s="235"><v>0</v></c><c r="M59" s="235"><v>0</v></c><c r="N59" s="235"><v>0</v></c><c r="O59" s="235"><v>0</v></c><c r="P59" s="235"><v>0</v></c><c r="Q59" s="235"/><c r="R59" s="59"><v>0</v></c><c r="S59" s="59"><v>684.58123798206213</v></c><c r="T59" s="235"><v>0</v></c><c r="U59" s="235"><v>0</v></c><c r="V59" s="59"><v>0</v></c><c r="W59" s="235"><v>0</v></c><c r="X59" s="235"><v>0</v></c><c r="Y59" s="235"><v>0</v></c><c r="Z59" s="235"><v>0</v></c><c r="AA59" s="186"><v>0</v></c><c r="AB59" s="59"><v>0</v></c><c r="AC59" s="64"><v>684.58123798206213</v></c><c r="AD59" s="187"><v>32.599106570574463</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68.458123798206216</v></c><c r="D62" s="53"><f t="shared" si="0"/><v>616.12311418385593</v></c><c r="E62" s="53"><f t="shared" si="0"/><v>0</v></c><c r="F62" s="53"><f t="shared" si="0"/><v>0</v></c><c r="G62" s="53"><f t="shared" si="0"/><v>0</v></c><c r="H62" s="53"><f t="shared" si="0"/><v>0</v></c><c r="I62" s="53"><f t="shared" si="0"/><v>684.58123798206213</v></c><c r="J62" s="53"><f t="shared" si="0"/><v>0</v></c><c r="K62" s="53"><f t="shared" si="0"/><v>0</v></c><c r="L62" s="53"><f t="shared" si="0"/><v>0</v></c><c r="M62" s="53"><f t="shared" si="0"/><v>0</v></c><c r="N62" s="53"><f t="shared" si="0"/><v>0</v></c><c r="O62" s="53"><f t="shared" si="0"/><v>0</v></c><c r="P62" s="53"><f t="shared" si="0"/><v>0</v></c><c r="Q62" s="53"><f t="shared" si="0"/><v>0</v></c><c r="R62" s="53"><f t="shared" si="0"/><v>0</v></c><c r="S62" s="53"><f t="shared" si="0"/><v>684.58123798206213</v></c><c r="T62" s="53"><f t="shared" si="0"/><v>0</v></c><c r="U62" s="53"><f t="shared" si="0"/><v>0</v></c><c r="V62" s="53"><f t="shared" si="0"/><v>0</v></c><c r="W62" s="53"><f t="shared" si="0"/><v>0</v></c><c r="X62" s="53"><f t="shared" si="0"/><v>0</v></c><c r="Y62" s="53"><f t="shared" si="0"/><v>0</v></c><c r="Z62" s="53"><f t="shared" si="0"/><v>0</v></c><c r="AA62" s="53"><f t="shared" si="0"/><v>0</v></c><c r="AB62" s="53"><f t="shared" si="0"/><v>0</v></c><c r="AC62" s="53"><f t="shared" si="0"/><v>684.58123798206213</v></c><c r="AD62" s="53"><f t="shared" si="0"/><v>32.599106570574463</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195.59463942344635</v></c><c r="D69" s="235"><v>1760.3517548110171</v></c><c r="E69" s="235"><v>0</v></c><c r="F69" s="235"><v>0</v></c><c r="G69" s="235"><v>0</v></c><c r="H69" s="235"><v>0</v></c><c r="I69" s="59"><v>1955.9463942344635</v></c><c r="J69" s="185"><v>0</v></c><c r="K69" s="185"><v>0</v></c><c r="L69" s="185"><v>0</v></c><c r="M69" s="185"><v>0</v></c><c r="N69" s="185"><v>0</v></c><c r="O69" s="235"><v>0</v></c><c r="P69" s="185"><v>0</v></c><c r="Q69" s="185"/><c r="R69" s="59"><v>0</v></c><c r="S69" s="59"><v>1955.9463942344635</v></c><c r="T69" s="71"><v>1271.3651562524014</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195.59463942344635</v></c><c r="D72" s="53"><f t="shared" si="1"/><v>1760.3517548110171</v></c><c r="E72" s="53"><f t="shared" si="1"/><v>0</v></c><c r="F72" s="53"><f t="shared" si="1"/><v>0</v></c><c r="G72" s="53"><f t="shared" si="1"/><v>0</v></c><c r="H72" s="53"><f t="shared" si="1"/><v>0</v></c><c r="I72" s="53"><f t="shared" si="1"/><v>1955.9463942344635</v></c><c r="J72" s="53"><f t="shared" si="1"/><v>0</v></c><c r="K72" s="53"><f t="shared" si="1"/><v>0</v></c><c r="L72" s="53"><f t="shared" si="1"/><v>0</v></c><c r="M72" s="53"><f t="shared" si="1"/><v>0</v></c><c r="N72" s="53"><f t="shared" si="1"/><v>0</v></c><c r="O72" s="53"><f t="shared" si="1"/><v>0</v></c><c r="P72" s="53"><f t="shared" si="1"/><v>0</v></c><c r="Q72" s="53"><f t="shared" si="1"/><v>0</v></c><c r="R72" s="53"><f t="shared" si="1"/><v>0</v></c><c r="S72" s="53"><f t="shared" si="1"/><v>1955.9463942344635</v></c><c r="T72" s="71"><f>S72-AC62+AB62</f><v>1271.3651562524014</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206.95161002740522</v></c><c r="D79" s="186"><f t="shared" si="2"/><v>2220.0560849333237</v></c><c r="E79" s="186"><f t="shared" si="2"/><v>15.12874905755913</v></c><c r="F79" s="186"><f t="shared" si="2"/><v>48.910962465222688</v></c><c r="G79" s="186"><f t="shared" si="2"/><v>0</v></c><c r="H79" s="186"><f t="shared" si="2"/><v>0</v></c><c r="I79" s="53"><f>SUM(C79:H79)</f><v>2491.0474064835112</v></c><c r="J79" s="186"><f t="shared" ref="J79:O79" si="3">N48+J72</f><v>0</v></c><c r="K79" s="186"><f t="shared" si="3"/><v>0</v></c><c r="L79" s="186"><f t="shared" si="3"/><v>60.967847015897235</v></c><c r="M79" s="186"><f t="shared" si="3"/><v>0</v></c><c r="N79" s="186"><f t="shared" si="3"/><v>0</v></c><c r="O79" s="186"><f t="shared" si="3"/><v>99.640166872036957</v></c><c r="P79" s="186"><f>P72</f><v>0</v></c><c r="Q79" s="186"><f>Q72</f><v>0</v></c><c r="R79" s="53"><f>SUM(J79:Q79)</f><v>160.60801388793419</v></c><c r="S79" s="186"><f>Y62</f><v>0</v></c><c r="T79" s="186"><f>Z62</f><v>0</v></c><c r="U79" s="186"><f>$C$49+$C$50+$C$51</f><v>0</v></c><c r="V79" s="53"><f>S79-T79-U79</f><v>0</v></c><c r="W79" s="186"><f>$D$49+$D$50+$D$51</f><v>0</v></c><c r="X79" s="186"><f>$E$49+$E$50+$E$51</f><v>0</v></c><c r="Y79" s="53"><f>I79+R79+V79-W79-X79</f><v>2651.6554203714454</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216.70973487429646</v></c><c r="D95" s="64"><f>SUM(D96:D104)</f><v>0</v></c><c r="E95" s="64"><f>SUM(E96:E104)</f><v>0</v></c><c r="F95" s="64"><f t="shared" ref="F95:F126" si="8">SUM(C95:E95)</f><v>216.70973487429646</v></c><c r="G95" s="64"><f t="shared" ref="G95:L95" si="9">SUM(G96:G104)</f><v>0</v></c><c r="H95" s="64"><f t="shared" si="9"/><v>91.244978275593752</v></c><c r="I95" s="64"><f t="shared" si="9"/><v>0</v></c><c r="J95" s="64"><f t="shared" si="9"/><v>10.69978235722105</v></c><c r="K95" s="64"><f t="shared" si="9"/><v>0</v></c><c r="L95" s="64"><f t="shared" si="9"/><v>0</v></c><c r="M95" s="64"><f t="shared" ref="M95:M126" si="10">SUM(G95:L95)</f><v>101.94476063281481</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318.65449550711128</v></c></row><row r="96" spans="1:32" s="21" customFormat="1" ht="15.75"><c r="A96" s="22"/><c r="B96" s="182" t="str"><f>Translation!A61</f><v>Hot water</v></c><c r="C96" s="185"><f t="shared" ref="C96:C104" si="14">IF(AND(C$48&gt;0,($S$133+$V$143)&gt;0), ($S$133+$V$143)/C$48,0)*C18</f><v>38.77932179812769</v></c><c r="D96" s="185"><f t="shared" ref="D96:D104" si="15">IF(AND(D$48&gt;0,$S$134&gt;0), ($S$134)/D$48,0)*D18</f><v>0</v></c><c r="E96" s="185"><f t="shared" ref="E96:E104" si="16">IF(AND(E$48&gt;0,$S$135&gt;0), ($S$135)/E$48,0)*E18</f><v>0</v></c><c r="F96" s="64"><f t="shared" si="8"/><v>38.77932179812769</v></c><c r="G96" s="185"><f>'CO2 factors'!C$7*G18</f><v>0</v></c><c r="H96" s="185"><f>'CO2 factors'!D$7*H18</f><v>10.495955281141729</v></c><c r="I96" s="185"><f>'CO2 factors'!E$7*I18</f><v>0</v></c><c r="J96" s="185"><f>'CO2 factors'!F$7*J18</f><v>0</v></c><c r="K96" s="185"><f>'CO2 factors'!G$7*K18</f><v>0</v></c><c r="L96" s="185"><f>'CO2 factors'!H$7*L18</f><v>0</v></c><c r="M96" s="64"><f t="shared" si="10"/><v>10.495955281141729</v></c><c r="N96" s="185"><f>'CO2 factors'!J$7*N18</f><v>0</v></c><c r="O96" s="185"><f>'CO2 factors'!K$7*O18</f><v>0</v></c><c r="P96" s="185"><f>'CO2 factors'!L$7*P18</f><v>0</v></c><c r="Q96" s="185"><f>'CO2 factors'!M$7*Q18</f><v>0</v></c><c r="R96" s="185"><f>'CO2 factors'!N$7*R18</f><v>0</v></c><c r="S96" s="185"><f>'CO2 factors'!O$7*S18</f><v>0</v></c><c r="T96" s="64"><f t="shared" si="12"/><v>0</v></c><c r="U96" s="64"><f t="shared" si="13"/><v>49.275277079269415</v></c></row><row r="97" spans="1:21" s="21" customFormat="1" ht="15.75"><c r="A97" s="22"/><c r="B97" s="182" t="str"><f>Translation!A62</f><v>Heating and cooling</v></c><c r="C97" s="185"><f t="shared" si="14"/><v>51.728028720986551</v></c><c r="D97" s="185"><f t="shared" si="15"/><v>0</v></c><c r="E97" s="185"><f t="shared" si="16"/><v>0</v></c><c r="F97" s="64"><f t="shared" si="8"/><v>51.728028720986551</v></c><c r="G97" s="185"><f>'CO2 factors'!C$7*G19</f><v>0</v></c><c r="H97" s="185"><f>'CO2 factors'!D$7*H19</f><v>80.749022994452019</v></c><c r="I97" s="185"><f>'CO2 factors'!E$7*I19</f><v>0</v></c><c r="J97" s="185"><f>'CO2 factors'!F$7*J19</f><v>6.1338077286496233</v></c><c r="K97" s="185"><f>'CO2 factors'!G$7*K19</f><v>0</v></c><c r="L97" s="185"><f>'CO2 factors'!H$7*L19</f><v>0</v></c><c r="M97" s="64"><f t="shared" si="10"/><v>86.882830723101648</v></c><c r="N97" s="185"><f>'CO2 factors'!J$7*N19</f><v>0</v></c><c r="O97" s="185"><f>'CO2 factors'!K$7*O19</f><v>0</v></c><c r="P97" s="185"><f>'CO2 factors'!L$7*P19</f><v>0</v></c><c r="Q97" s="185"><f>'CO2 factors'!M$7*Q19</f><v>0</v></c><c r="R97" s="185"><f>'CO2 factors'!N$7*R19</f><v>0</v></c><c r="S97" s="185"><f>'CO2 factors'!O$7*S19</f><v>0</v></c><c r="T97" s="64"><f t="shared" si="12"/><v>0</v></c><c r="U97" s="64"><f t="shared" si="13"/><v>138.61085944408819</v></c></row><row r="98" spans="1:21" s="21" customFormat="1" ht="15.75"><c r="A98" s="22"/><c r="B98" s="182" t="str"><f>Translation!A63</f><v>Lighting</v></c><c r="C98" s="185"><f t="shared" si="14"/><v>36.506770234777974</v></c><c r="D98" s="185"><f t="shared" si="15"/><v>0</v></c><c r="E98" s="185"><f t="shared" si="16"/><v>0</v></c><c r="F98" s="64"><f t="shared" si="8"/><v>36.506770234777974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36.506770234777974</v></c></row><row r="99" spans="1:21" s="21" customFormat="1" ht="15.75"><c r="A99" s="22"/><c r="B99" s="182" t="str"><f>Translation!A64</f><v>Cooking</v></c><c r="C99" s="185"><f t="shared" si="14"/><v>25.512383237142863</v></c><c r="D99" s="185"><f t="shared" si="15"/><v>0</v></c><c r="E99" s="185"><f t="shared" si="16"/><v>0</v></c><c r="F99" s="64"><f t="shared" si="8"/><v>25.512383237142863</v></c><c r="G99" s="185"><f>'CO2 factors'!C$7*G21</f><v>0</v></c><c r="H99" s="185"><f>'CO2 factors'!D$7*H21</f><v>0</v></c><c r="I99" s="185"><f>'CO2 factors'!E$7*I21</f><v>0</v></c><c r="J99" s="185"><f>'CO2 factors'!F$7*J21</f><v>4.5659746285714276</v></c><c r="K99" s="185"><f>'CO2 factors'!G$7*K21</f><v>0</v></c><c r="L99" s="185"><f>'CO2 factors'!H$7*L21</f><v>0</v></c><c r="M99" s="64"><f t="shared" si="10"/><v>4.5659746285714276</v></c><c r="N99" s="185"><f>'CO2 factors'!J$7*N21</f><v>0</v></c><c r="O99" s="185"><f>'CO2 factors'!K$7*O21</f><v>0</v></c><c r="P99" s="185"><f>'CO2 factors'!L$7*P21</f><v>0</v></c><c r="Q99" s="185"><f>'CO2 factors'!M$7*Q21</f><v>0</v></c><c r="R99" s="185"><f>'CO2 factors'!N$7*R21</f><v>0</v></c><c r="S99" s="185"><f>'CO2 factors'!O$7*S21</f><v>0</v></c><c r="T99" s="64"><f t="shared" si="12"/><v>0</v></c><c r="U99" s="64"><f t="shared" si="13"/><v>30.078357865714292</v></c></row><row r="100" spans="1:21" s="21" customFormat="1" ht="15.75"><c r="A100" s="22"/><c r="B100" s="182" t="str"><f>Translation!A65</f><v>Refrigerator and freezers</v></c><c r="C100" s="185"><f t="shared" si="14"/><v>35.806853666165416</v></c><c r="D100" s="185"><f t="shared" si="15"/><v>0</v></c><c r="E100" s="185"><f t="shared" si="16"/><v>0</v></c><c r="F100" s="64"><f t="shared" si="8"/><v>35.806853666165416</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35.806853666165416</v></c></row><row r="101" spans="1:21" s="21" customFormat="1" ht="15.75"><c r="A101" s="22"/><c r="B101" s="182" t="str"><f>Translation!A66</f><v>Laundry machines and dryers</v></c><c r="C101" s="185"><f t="shared" si="14"/><v>2.1792560751879706</v></c><c r="D101" s="185"><f t="shared" si="15"/><v>0</v></c><c r="E101" s="185"><f t="shared" si="16"/><v>0</v></c><c r="F101" s="64"><f t="shared" si="8"/><v>2.1792560751879706</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2.1792560751879706</v></c></row><row r="102" spans="1:21" s="21" customFormat="1" ht="15.75"><c r="A102" s="22"/><c r="B102" s="182" t="str"><f>Translation!A67</f><v>Dish washing</v></c><c r="C102" s="185"><f t="shared" si="14"/><v>1.0896280375939853</v></c><c r="D102" s="185"><f t="shared" si="15"/><v>0</v></c><c r="E102" s="185"><f t="shared" si="16"/><v>0</v></c><c r="F102" s="64"><f t="shared" si="8"/><v>1.0896280375939853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1.0896280375939853</v></c></row><row r="103" spans="1:21" s="21" customFormat="1" ht="15.75"><c r="A103" s="22"/><c r="B103" s="182" t="str"><f>Translation!A68</f><v>Tv sets</v></c><c r="C103" s="185"><f t="shared" si="14"/><v>2.8347092485714294</v></c><c r="D103" s="185"><f t="shared" si="15"/><v>0</v></c><c r="E103" s="185"><f t="shared" si="16"/><v>0</v></c><c r="F103" s="64"><f t="shared" si="8"/><v>2.8347092485714294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2.8347092485714294</v></c></row><row r="104" spans="1:21" s="21" customFormat="1" ht="15.75"><c r="A104" s="22"/><c r="B104" s="182" t="str"><f>Translation!A69</f><v>Other electric appliances</v></c><c r="C104" s="185"><f t="shared" si="14"/><v>22.272783855742574</v></c><c r="D104" s="185"><f t="shared" si="15"/><v>0</v></c><c r="E104" s="185"><f t="shared" si="16"/><v>0</v></c><c r="F104" s="64"><f t="shared" si="8"/><v>22.272783855742574</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22.272783855742574</v></c></row><row r="105" spans="1:21" s="21" customFormat="1" ht="15.75"><c r="A105" s="22"/><c r="B105" s="66" t="str"><f>Translation!A70</f><v>PRIMARY SECTOR</v></c><c r="C105" s="64"><f>SUM(C106:C107)</f><v>4.4974469789011007</v></c><c r="D105" s="64"><f>SUM(D106:D107)</f><v>0</v></c><c r="E105" s="64"><f>SUM(E106:E107)</f><v>0</v></c><c r="F105" s="64"><f t="shared" si="8"/><v>4.4974469789011007</v></c><c r="G105" s="64"><f t="shared" ref="G105:L105" si="17">SUM(G106:G107)</f><v>0</v></c><c r="H105" s="64"><f t="shared" si="17"/><v>0.27018824414162995</v></c><c r="I105" s="64"><f t="shared" si="17"/><v>0</v></c><c r="J105" s="64"><f t="shared" si="17"/><v>0</v></c><c r="K105" s="64"><f t="shared" si="17"/><v>0</v></c><c r="L105" s="64"><f t="shared" si="17"/><v>0</v></c><c r="M105" s="64"><f t="shared" si="10"/><v>0.27018824414162995</v></c><c r="N105" s="64"><f t="shared" ref="N105:S105" si="18">SUM(N106:N107)</f><v>0</v></c><c r="O105" s="64"><f t="shared" si="18"/><v>0</v></c><c r="P105" s="64"><f t="shared" si="18"/><v>0</v></c><c r="Q105" s="64"><f t="shared" si="18"/><v>0</v></c><c r="R105" s="64"><f t="shared" si="18"/><v>0</v></c><c r="S105" s="64"><f t="shared" si="18"/><v>0</v></c><c r="T105" s="64"><f t="shared" si="12"/><v>0</v></c><c r="U105" s="64"><f t="shared" si="13"/><v>4.7676352230427304</v></c></row><row r="106" spans="1:21" s="21" customFormat="1" ht="15.75"><c r="A106" s="22"/><c r="B106" s="183" t="str"><f>Translation!A71</f><v>Agriculture, forestry and fishing</v></c><c r="C106" s="185"><f>IF(AND(C$48&gt;0,($S$133+$V$143)&gt;0), ($S$133+$V$143)/C$48,0)*C28</f><v>4.4974469789011007</v></c><c r="D106" s="185"><f>IF(AND(D$48&gt;0,$S$134&gt;0), ($S$134)/D$48,0)*D28</f><v>0</v></c><c r="E106" s="185"><f>IF(AND(E$48&gt;0,$S$135&gt;0), ($S$135)/E$48,0)*E28</f><v>0</v></c><c r="F106" s="64"><f t="shared" si="8"/><v>4.4974469789011007</v></c><c r="G106" s="185"><f>'CO2 factors'!C$7*G28</f><v>0</v></c><c r="H106" s="185"><f>'CO2 factors'!D$7*H28</f><v>0.27018824414162995</v></c><c r="I106" s="185"><f>'CO2 factors'!E$7*I28</f><v>0</v></c><c r="J106" s="185"><f>'CO2 factors'!F$7*J28</f><v>0</v></c><c r="K106" s="185"><f>'CO2 factors'!G$7*K28</f><v>0</v></c><c r="L106" s="185"><f>'CO2 factors'!H$7*L28</f><v>0</v></c><c r="M106" s="64"><f t="shared" si="10"/><v>0.27018824414162995</v></c><c r="N106" s="185"><f>'CO2 factors'!J$7*N28</f><v>0</v></c><c r="O106" s="185"><f>'CO2 factors'!K$7*O28</f><v>0</v></c><c r="P106" s="185"><f>'CO2 factors'!L$7*P28</f><v>0</v></c><c r="Q106" s="185"><f>'CO2 factors'!M$7*Q28</f><v>0</v></c><c r="R106" s="185"><f>'CO2 factors'!N$7*R28</f><v>0</v></c><c r="S106" s="185"><f>'CO2 factors'!O$7*S28</f><v>0</v></c><c r="T106" s="64"><f t="shared" si="12"/><v>0</v></c><c r="U106" s="64"><f t="shared" si="13"/><v>4.7676352230427304</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22.487234894505502</v></c><c r="D108" s="64"><f>SUM(D109:D111)</f><v>0</v></c><c r="E108" s="64"><f>SUM(E109:E111)</f><v>0</v></c><c r="F108" s="64"><f t="shared" si="8"/><v>22.487234894505502</v></c><c r="G108" s="64"><f t="shared" ref="G108:L108" si="19">SUM(G109:G111)</f><v>3.1685947985045244</v></c><c r="H108" s="64"><f t="shared" si="19"/><v>3.1693882306974039</v></c><c r="I108" s="64"><f t="shared" si="19"/><v>0</v></c><c r="J108" s="64"><f t="shared" si="19"/><v>0.11501663443239316</v></c><c r="K108" s="64"><f t="shared" si="19"/><v>0</v></c><c r="L108" s="64"><f t="shared" si="19"/><v>0</v></c><c r="M108" s="64"><f t="shared" si="10"/><v>6.4529996636343219</v></c><c r="N108" s="64"><f t="shared" ref="N108:S108" si="20">SUM(N109:N111)</f><v>0</v></c><c r="O108" s="64"><f t="shared" si="20"/><v>0</v></c><c r="P108" s="64"><f t="shared" si="20"/><v>0</v></c><c r="Q108" s="64"><f t="shared" si="20"/><v>0</v></c><c r="R108" s="64"><f t="shared" si="20"/><v>0</v></c><c r="S108" s="64"><f t="shared" si="20"/><v>0</v></c><c r="T108" s="64"><f t="shared" si="12"/><v>0</v></c><c r="U108" s="64"><f t="shared" si="13"/><v>28.940234558139824</v></c></row><row r="109" spans="1:21" s="21" customFormat="1" ht="15.75"><c r="A109" s="22"/><c r="B109" s="183" t="str"><f>Translation!A74</f><v>Manufacturing</v></c><c r="C109" s="185"><f>IF(AND(C$48&gt;0,($S$133+$V$143)&gt;0), ($S$133+$V$143)/C$48,0)*C31</f><v>4.9063057951648368</v></c><c r="D109" s="185"><f>IF(AND(D$48&gt;0,$S$134&gt;0), ($S$134)/D$48,0)*D31</f><v>0</v></c><c r="E109" s="185"><f>IF(AND(E$48&gt;0,$S$135&gt;0), ($S$135)/E$48,0)*E31</f><v>0</v></c><c r="F109" s="64"><f t="shared" si="8"/><v>4.9063057951648368</v></c><c r="G109" s="185"><f>'CO2 factors'!C$7*G31</f><v>0.95057843955135746</v></c><c r="H109" s="185"><f>'CO2 factors'!D$7*H31</f><v>0.95081646920922125</v></c><c r="I109" s="185"><f>'CO2 factors'!E$7*I31</f><v>0</v></c><c r="J109" s="185"><f>'CO2 factors'!F$7*J31</f><v>0.11501663443239316</v></c><c r="K109" s="185"><f>'CO2 factors'!G$7*K31</f><v>0</v></c><c r="L109" s="185"><f>'CO2 factors'!H$7*L31</f><v>0</v></c><c r="M109" s="64"><f t="shared" si="10"/><v>2.0164115431929717</v></c><c r="N109" s="185"><f>'CO2 factors'!J$7*N31</f><v>0</v></c><c r="O109" s="185"><f>'CO2 factors'!K$7*O31</f><v>0</v></c><c r="P109" s="185"><f>'CO2 factors'!L$7*P31</f><v>0</v></c><c r="Q109" s="185"><f>'CO2 factors'!M$7*Q31</f><v>0</v></c><c r="R109" s="185"><f>'CO2 factors'!N$7*R31</f><v>0</v></c><c r="S109" s="185"><f>'CO2 factors'!O$7*S31</f><v>0</v></c><c r="T109" s="64"><f t="shared" si="12"/><v>0</v></c><c r="U109" s="64"><f t="shared" si="13"/><v>6.922717338357808</v></c></row><row r="110" spans="1:21" s="21" customFormat="1" ht="30"><c r="A110" s="22"/><c r="B110" s="183" t="str"><f>Translation!A75</f><v>Water supply, sewerage, waste management and remediation activities</v></c><c r="C110" s="185"><f>IF(AND(C$48&gt;0,($S$133+$V$143)&gt;0), ($S$133+$V$143)/C$48,0)*C32</f><v>6.1328822439560469</v></c><c r="D110" s="185"><f>IF(AND(D$48&gt;0,$S$134&gt;0), ($S$134)/D$48,0)*D32</f><v>0</v></c><c r="E110" s="185"><f>IF(AND(E$48&gt;0,$S$135&gt;0), ($S$135)/E$48,0)*E32</f><v>0</v></c><c r="F110" s="64"><f t="shared" si="8"/><v>6.1328822439560469</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6.1328822439560469</v></c></row><row r="111" spans="1:21" s="21" customFormat="1" ht="15.75"><c r="A111" s="22"/><c r="B111" s="183" t="str"><f>Translation!A76</f><v>Construction</v></c><c r="C111" s="185"><f>IF(AND(C$48&gt;0,($S$133+$V$143)&gt;0), ($S$133+$V$143)/C$48,0)*C33</f><v>11.448046855384618</v></c><c r="D111" s="185"><f>IF(AND(D$48&gt;0,$S$134&gt;0), ($S$134)/D$48,0)*D33</f><v>0</v></c><c r="E111" s="185"><f>IF(AND(E$48&gt;0,$S$135&gt;0), ($S$135)/E$48,0)*E33</f><v>0</v></c><c r="F111" s="64"><f t="shared" si="8"/><v>11.448046855384618</v></c><c r="G111" s="75"><f>'CO2 factors'!C$7*G33</f><v>2.2180163589531672</v></c><c r="H111" s="75"><f>'CO2 factors'!D$7*H33</f><v>2.2185717614881826</v></c><c r="I111" s="75"><f>'CO2 factors'!E$7*I33</f><v>0</v></c><c r="J111" s="75"><f>'CO2 factors'!F$7*J33</f><v>0</v></c><c r="K111" s="75"><f>'CO2 factors'!G$7*K33</f><v>0</v></c><c r="L111" s="75"><f>'CO2 factors'!H$7*L33</f><v>0</v></c><c r="M111" s="64"><f t="shared" si="10"/><v>4.4365881204413498</v></c><c r="N111" s="75"><f>'CO2 factors'!J$7*N33</f><v>0</v></c><c r="O111" s="75"><f>'CO2 factors'!K$7*O33</f><v>0</v></c><c r="P111" s="75"><f>'CO2 factors'!L$7*P33</f><v>0</v></c><c r="Q111" s="75"><f>'CO2 factors'!M$7*Q33</f><v>0</v></c><c r="R111" s="75"><f>'CO2 factors'!N$7*R33</f><v>0</v></c><c r="S111" s="75"><f>'CO2 factors'!O$7*S33</f><v>0</v></c><c r="T111" s="64"><f t="shared" si="12"/><v>0</v></c><c r="U111" s="64"><f t="shared" si="13"/><v>15.884634975825968</v></c></row><row r="112" spans="1:21" s="21" customFormat="1" ht="15.75"><c r="A112" s="22"/><c r="B112" s="61" t="str"><f>Translation!A77</f><v>TERTIARY SECTOR</v></c><c r="C112" s="64"><f>SUM(C113:C120)</f><v>280.89040618598011</v></c><c r="D112" s="64"><f>SUM(D113:D120)</f><v>0</v></c><c r="E112" s="64"><f>SUM(E113:E120)</f><v>0</v></c><c r="F112" s="64"><f t="shared" si="8"/><v>280.89040618598011</v></c><c r="G112" s="64"><f t="shared" ref="G112:L112" si="21">SUM(G113:G120)</f><v>0</v></c><c r="H112" s="64"><f t="shared" si="21"/><v>25.299274239854125</v></c><c r="I112" s="64"><f t="shared" si="21"/><v>0</v></c><c r="J112" s="64"><f t="shared" si="21"/><v>0.9238320000000001</v></c><c r="K112" s="64"><f t="shared" si="21"/><v>0</v></c><c r="L112" s="64"><f t="shared" si="21"/><v>0</v></c><c r="M112" s="64"><f t="shared" si="10"/><v>26.223106239854125</v></c><c r="N112" s="64"><f t="shared" ref="N112:S112" si="22">SUM(N113:N120)</f><v>0</v></c><c r="O112" s="64"><f t="shared" si="22"/><v>0</v></c><c r="P112" s="64"><f t="shared" si="22"/><v>0</v></c><c r="Q112" s="64"><f t="shared" si="22"/><v>0</v></c><c r="R112" s="64"><f t="shared" si="22"/><v>0</v></c><c r="S112" s="64"><f t="shared" si="22"/><v>0</v></c><c r="T112" s="64"><f t="shared" si="12"/><v>0</v></c><c r="U112" s="64"><f t="shared" si="13"/><v>307.11351242583424</v></c></row><row r="113" spans="1:23" s="21" customFormat="1" ht="30"><c r="A113" s="22"/><c r="B113" s="183" t="str"><f>Translation!A78</f><v xml:space="preserve">Wholesale and retail trade; repair of motor vehicles and motorcycles </v></c><c r="C113" s="185"><f t="shared" ref="C113:C120" si="23">IF(AND(C$48&gt;0,($S$133+$V$143)&gt;0), ($S$133+$V$143)/C$48,0)*C35</f><v>39.316084538031149</v></c><c r="D113" s="185"><f t="shared" ref="D113:D120" si="24">IF(AND(D$48&gt;0,$S$134&gt;0), ($S$134)/D$48,0)*D35</f><v>0</v></c><c r="E113" s="185"><f t="shared" ref="E113:E120" si="25">IF(AND(E$48&gt;0,$S$135&gt;0), ($S$135)/E$48,0)*E35</f><v>0</v></c><c r="F113" s="64"><f t="shared" si="8"/><v>39.316084538031149</v></c><c r="G113" s="185"><f>'CO2 factors'!C$7*G35</f><v>0</v></c><c r="H113" s="185"><f>'CO2 factors'!D$7*H35</f><v>2.3463095275712327</v></c><c r="I113" s="185"><f>'CO2 factors'!E$7*I35</f><v>0</v></c><c r="J113" s="185"><f>'CO2 factors'!F$7*J35</f><v>0</v></c><c r="K113" s="185"><f>'CO2 factors'!G$7*K35</f><v>0</v></c><c r="L113" s="185"><f>'CO2 factors'!H$7*L35</f><v>0</v></c><c r="M113" s="64"><f t="shared" si="10"/><v>2.3463095275712327</v></c><c r="N113" s="185"><f>'CO2 factors'!J$7*N35</f><v>0</v></c><c r="O113" s="185"><f>'CO2 factors'!K$7*O35</f><v>0</v></c><c r="P113" s="185"><f>'CO2 factors'!L$7*P35</f><v>0</v></c><c r="Q113" s="185"><f>'CO2 factors'!M$7*Q35</f><v>0</v></c><c r="R113" s="185"><f>'CO2 factors'!N$7*R35</f><v>0</v></c><c r="S113" s="185"><f>'CO2 factors'!O$7*S35</f><v>0</v></c><c r="T113" s="64"><f t="shared" si="12"/><v>0</v></c><c r="U113" s="64"><f t="shared" si="13"/><v>41.662394065602385</v></c></row><row r="114" spans="1:23" s="21" customFormat="1" ht="15.75"><c r="A114" s="22"/><c r="B114" s="183" t="str"><f>Translation!A79</f><v>Accommodation and food service activities</v></c><c r="C114" s="185"><f t="shared" si="23"/><v>161.90787456387056</v></c><c r="D114" s="185"><f t="shared" si="24"/><v>0</v></c><c r="E114" s="185"><f t="shared" si="25"/><v>0</v></c><c r="F114" s="64"><f t="shared" si="8"/><v>161.90787456387056</v></c><c r="G114" s="185"><f>'CO2 factors'!C$7*G36</f><v>0</v></c><c r="H114" s="185"><f>'CO2 factors'!D$7*H36</f><v>16.256701540085015</v></c><c r="I114" s="185"><f>'CO2 factors'!E$7*I36</f><v>0</v></c><c r="J114" s="185"><f>'CO2 factors'!F$7*J36</f><v>0.9238320000000001</v></c><c r="K114" s="185"><f>'CO2 factors'!G$7*K36</f><v>0</v></c><c r="L114" s="185"><f>'CO2 factors'!H$7*L36</f><v>0</v></c><c r="M114" s="64"><f t="shared" si="10"/><v>17.180533540085015</v></c><c r="N114" s="185"><f>'CO2 factors'!J$7*N36</f><v>0</v></c><c r="O114" s="185"><f>'CO2 factors'!K$7*O36</f><v>0</v></c><c r="P114" s="185"><f>'CO2 factors'!L$7*P36</f><v>0</v></c><c r="Q114" s="185"><f>'CO2 factors'!M$7*Q36</f><v>0</v></c><c r="R114" s="185"><f>'CO2 factors'!N$7*R36</f><v>0</v></c><c r="S114" s="185"><f>'CO2 factors'!O$7*S36</f><v>0</v></c><c r="T114" s="64"><f t="shared" si="12"/><v>0</v></c><c r="U114" s="64"><f t="shared" si="13"/><v>179.08840810395557</v></c></row><row r="115" spans="1:23" s="21" customFormat="1" ht="15.75"><c r="A115" s="22"/><c r="B115" s="183" t="str"><f>Translation!A80</f><v>General public administration and social security</v></c><c r="C115" s="185"><f t="shared" si="23"/><v>14.450307196659788</v></c><c r="D115" s="185"><f t="shared" si="24"/><v>0</v></c><c r="E115" s="185"><f t="shared" si="25"/><v>0</v></c><c r="F115" s="64"><f t="shared" si="8"/><v>14.450307196659788</v></c><c r="G115" s="185"><f>'CO2 factors'!C$7*G37</f><v>0</v></c><c r="H115" s="185"><f>'CO2 factors'!D$7*H37</f><v>1.2118100290417499</v></c><c r="I115" s="185"><f>'CO2 factors'!E$7*I37</f><v>0</v></c><c r="J115" s="185"><f>'CO2 factors'!F$7*J37</f><v>0</v></c><c r="K115" s="185"><f>'CO2 factors'!G$7*K37</f><v>0</v></c><c r="L115" s="185"><f>'CO2 factors'!H$7*L37</f><v>0</v></c><c r="M115" s="64"><f t="shared" si="10"/><v>1.2118100290417499</v></c><c r="N115" s="185"><f>'CO2 factors'!J$7*N37</f><v>0</v></c><c r="O115" s="185"><f>'CO2 factors'!K$7*O37</f><v>0</v></c><c r="P115" s="185"><f>'CO2 factors'!L$7*P37</f><v>0</v></c><c r="Q115" s="185"><f>'CO2 factors'!M$7*Q37</f><v>0</v></c><c r="R115" s="185"><f>'CO2 factors'!N$7*R37</f><v>0</v></c><c r="S115" s="185"><f>'CO2 factors'!O$7*S37</f><v>0</v></c><c r="T115" s="64"><f t="shared" si="12"/><v>0</v></c><c r="U115" s="64"><f t="shared" si="13"/><v>15.662117225701538</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8.2349665812482211</v></c><c r="D117" s="185"><f t="shared" si="24"/><v>0</v></c><c r="E117" s="185"><f t="shared" si="25"/><v>0</v></c><c r="F117" s="64"><f t="shared" si="8"/><v>8.2349665812482211</v></c><c r="G117" s="185"><f>'CO2 factors'!C$7*G39</f><v>0</v></c><c r="H117" s="185"><f>'CO2 factors'!D$7*H39</f><v>2.0122778760032172</v></c><c r="I117" s="185"><f>'CO2 factors'!E$7*I39</f><v>0</v></c><c r="J117" s="185"><f>'CO2 factors'!F$7*J39</f><v>0</v></c><c r="K117" s="185"><f>'CO2 factors'!G$7*K39</f><v>0</v></c><c r="L117" s="185"><f>'CO2 factors'!H$7*L39</f><v>0</v></c><c r="M117" s="64"><f t="shared" si="10"/><v>2.0122778760032172</v></c><c r="N117" s="185"><f>'CO2 factors'!J$7*N39</f><v>0</v></c><c r="O117" s="185"><f>'CO2 factors'!K$7*O39</f><v>0</v></c><c r="P117" s="185"><f>'CO2 factors'!L$7*P39</f><v>0</v></c><c r="Q117" s="185"><f>'CO2 factors'!M$7*Q39</f><v>0</v></c><c r="R117" s="185"><f>'CO2 factors'!N$7*R39</f><v>0</v></c><c r="S117" s="185"><f>'CO2 factors'!O$7*S39</f><v>0</v></c><c r="T117" s="64"><f t="shared" si="12"/><v>0</v></c><c r="U117" s="64"><f t="shared" si="13"/><v>10.247244457251439</v></c></row><row r="118" spans="1:23" s="21" customFormat="1" ht="15.75"><c r="A118" s="22"/><c r="B118" s="183" t="str"><f>Translation!A83</f><v>Human health and social work activities</v></c><c r="C118" s="185"><f t="shared" si="23"/><v>4.5816066476996919</v></c><c r="D118" s="185"><f t="shared" si="24"/><v>0</v></c><c r="E118" s="185"><f t="shared" si="25"/><v>0</v></c><c r="F118" s="64"><f t="shared" si="8"/><v>4.5816066476996919</v></c><c r="G118" s="185"><f>'CO2 factors'!C$7*G40</f><v>0</v></c><c r="H118" s="185"><f>'CO2 factors'!D$7*H40</f><v>1.1258657395816767</v></c><c r="I118" s="185"><f>'CO2 factors'!E$7*I40</f><v>0</v></c><c r="J118" s="185"><f>'CO2 factors'!F$7*J40</f><v>0</v></c><c r="K118" s="185"><f>'CO2 factors'!G$7*K40</f><v>0</v></c><c r="L118" s="185"><f>'CO2 factors'!H$7*L40</f><v>0</v></c><c r="M118" s="64"><f t="shared" si="10"/><v>1.1258657395816767</v></c><c r="N118" s="185"><f>'CO2 factors'!J$7*N40</f><v>0</v></c><c r="O118" s="185"><f>'CO2 factors'!K$7*O40</f><v>0</v></c><c r="P118" s="185"><f>'CO2 factors'!L$7*P40</f><v>0</v></c><c r="Q118" s="185"><f>'CO2 factors'!M$7*Q40</f><v>0</v></c><c r="R118" s="185"><f>'CO2 factors'!N$7*R40</f><v>0</v></c><c r="S118" s="185"><f>'CO2 factors'!O$7*S40</f><v>0</v></c><c r="T118" s="64"><f t="shared" si="12"/><v>0</v></c><c r="U118" s="64"><f t="shared" si="13"/><v>5.7074723872813689</v></c></row><row r="119" spans="1:23" s="21" customFormat="1" ht="15.75"><c r="A119" s="22"/><c r="B119" s="183" t="str"><f>Translation!A84</f><v>Other services</v></c><c r="C119" s="185"><f t="shared" si="23"/><v>39.316084538031149</v></c><c r="D119" s="185"><f t="shared" si="24"/><v>0</v></c><c r="E119" s="185"><f t="shared" si="25"/><v>0</v></c><c r="F119" s="64"><f t="shared" si="8"/><v>39.316084538031149</v></c><c r="G119" s="185"><f>'CO2 factors'!C$7*G41</f><v>0</v></c><c r="H119" s="185"><f>'CO2 factors'!D$7*H41</f><v>2.3463095275712327</v></c><c r="I119" s="185"><f>'CO2 factors'!E$7*I41</f><v>0</v></c><c r="J119" s="185"><f>'CO2 factors'!F$7*J41</f><v>0</v></c><c r="K119" s="185"><f>'CO2 factors'!G$7*K41</f><v>0</v></c><c r="L119" s="185"><f>'CO2 factors'!H$7*L41</f><v>0</v></c><c r="M119" s="64"><f t="shared" si="10"/><v>2.3463095275712327</v></c><c r="N119" s="185"><f>'CO2 factors'!J$7*N41</f><v>0</v></c><c r="O119" s="185"><f>'CO2 factors'!K$7*O41</f><v>0</v></c><c r="P119" s="185"><f>'CO2 factors'!L$7*P41</f><v>0</v></c><c r="Q119" s="185"><f>'CO2 factors'!M$7*Q41</f><v>0</v></c><c r="R119" s="185"><f>'CO2 factors'!N$7*R41</f><v>0</v></c><c r="S119" s="185"><f>'CO2 factors'!O$7*S41</f><v>0</v></c><c r="T119" s="64"><f t="shared" si="12"/><v>0</v></c><c r="U119" s="64"><f t="shared" si="13"/><v>41.662394065602385</v></c></row><row r="120" spans="1:23" s="21" customFormat="1" ht="15.75"><c r="A120" s="22"/><c r="B120" s="183" t="str"><f>Translation!A85</f><v>Public lighting</v></c><c r="C120" s="185"><f t="shared" si="23"/><v>13.083482120439564</v></c><c r="D120" s="185"><f t="shared" si="24"/><v>0</v></c><c r="E120" s="185"><f t="shared" si="25"/><v>0</v></c><c r="F120" s="64"><f t="shared" si="8"/><v>13.083482120439564</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13.083482120439564</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2.7572271523689538</v></c><c r="I121" s="64"><f t="shared" si="26"/><v>3.7670585153322236</v></c><c r="J121" s="64"><f t="shared" si="26"/><v>0</v></c><c r="K121" s="64"><f t="shared" si="26"/><v>0</v></c><c r="L121" s="64"><f t="shared" si="26"/><v>0</v></c><c r="M121" s="64"><f t="shared" si="10"/><v>6.5242856677011769</v></c><c r="N121" s="64"><f t="shared" ref="N121:S121" si="27">SUM(N122:N125)</f><v>0</v></c><c r="O121" s="64"><f t="shared" si="27"/><v>0</v></c><c r="P121" s="64"><f t="shared" si="27"/><v>0</v></c><c r="Q121" s="64"><f t="shared" si="27"/><v>0</v></c><c r="R121" s="64"><f t="shared" si="27"/><v>0</v></c><c r="S121" s="64"><f t="shared" si="27"/><v>0</v></c><c r="T121" s="64"><f t="shared" si="12"/><v>0</v></c><c r="U121" s="64"><f t="shared" si="13"/><v>6.5242856677011769</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0.12167173543639934</v></c><c r="I122" s="185"><f>'CO2 factors'!E$7*I44</f><v>2.6164002233991727E-2</v></c><c r="J122" s="185"><f>'CO2 factors'!F$7*J44</f><v>0</v></c><c r="K122" s="185"><f>'CO2 factors'!G$7*K44</f><v>0</v></c><c r="L122" s="185"><f>'CO2 factors'!H$7*L44</f><v>0</v></c><c r="M122" s="64"><f t="shared" si="10"/><v>0.14783573767039107</v></c><c r="N122" s="185"><f>'CO2 factors'!J$7*N44</f><v>0</v></c><c r="O122" s="185"><f>'CO2 factors'!K$7*O44</f><v>0</v></c><c r="P122" s="185"><f>'CO2 factors'!L$7*P44</f><v>0</v></c><c r="Q122" s="185"><f>'CO2 factors'!M$7*Q44</f><v>0</v></c><c r="R122" s="185"><f>'CO2 factors'!N$7*R44</f><v>0</v></c><c r="S122" s="185"><f>'CO2 factors'!O$7*S44</f><v>0</v></c><c r="T122" s="64"><f t="shared" si="12"/><v>0</v></c><c r="U122" s="64"><f t="shared" si="13"/><v>0.14783573767039107</v></c></row><row r="123" spans="1:23" s="21" customFormat="1" ht="15.7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2.0074120243544167</v></c><c r="I123" s="185"><f>'CO2 factors'!E$7*I45</f><v>0.43166913417788189</v></c><c r="J123" s="185"><f>'CO2 factors'!F$7*J45</f><v>0</v></c><c r="K123" s="185"><f>'CO2 factors'!G$7*K45</f><v>0</v></c><c r="L123" s="185"><f>'CO2 factors'!H$7*L45</f><v>0</v></c><c r="M123" s="64"><f t="shared" si="10"/><v>2.4390811585322987</v></c><c r="N123" s="185"><f>'CO2 factors'!J$7*N45</f><v>0</v></c><c r="O123" s="185"><f>'CO2 factors'!K$7*O45</f><v>0</v></c><c r="P123" s="185"><f>'CO2 factors'!L$7*P45</f><v>0</v></c><c r="Q123" s="185"><f>'CO2 factors'!M$7*Q45</f><v>0</v></c><c r="R123" s="185"><f>'CO2 factors'!N$7*R45</f><v>0</v></c><c r="S123" s="185"><f>'CO2 factors'!O$7*S45</f><v>0</v></c><c r="T123" s="64"><f t="shared" si="12"/><v>0</v></c><c r="U123" s="64"><f t="shared" si="13"/><v>2.4390811585322987</v></c></row><row r="124" spans="1:23" s="21" customFormat="1" ht="15.7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1.2467440913502372E-2</v></c><c r="I124" s="185"><f>'CO2 factors'!E$7*I46</f><v>0.12244293631337255</v></c><c r="J124" s="185"><f>'CO2 factors'!F$7*J46</f><v>0</v></c><c r="K124" s="185"><f>'CO2 factors'!G$7*K46</f><v>0</v></c><c r="L124" s="185"><f>'CO2 factors'!H$7*L46</f><v>0</v></c><c r="M124" s="64"><f t="shared" si="10"/><v>0.13491037722687493</v></c><c r="N124" s="185"><f>'CO2 factors'!J$7*N46</f><v>0</v></c><c r="O124" s="185"><f>'CO2 factors'!K$7*O46</f><v>0</v></c><c r="P124" s="185"><f>'CO2 factors'!L$7*P46</f><v>0</v></c><c r="Q124" s="185"><f>'CO2 factors'!M$7*Q46</f><v>0</v></c><c r="R124" s="185"><f>'CO2 factors'!N$7*R46</f><v>0</v></c><c r="S124" s="185"><f>'CO2 factors'!O$7*S46</f><v>0</v></c><c r="T124" s="64"><f t="shared" si="12"/><v>0</v></c><c r="U124" s="64"><f t="shared" si="13"/><v>0.13491037722687493</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0.6156759516646354</v></c><c r="I125" s="185"><f>'CO2 factors'!E$7*I47</f><v>3.1867824426069773</v></c><c r="J125" s="185"><f>'CO2 factors'!F$7*J47</f><v>0</v></c><c r="K125" s="185"><f>'CO2 factors'!G$7*K47</f><v>0</v></c><c r="L125" s="185"><f>'CO2 factors'!H$7*L47</f><v>0</v></c><c r="M125" s="64"><f t="shared" si="10"/><v>3.8024583942716128</v></c><c r="N125" s="185"><f>'CO2 factors'!J$7*N47</f><v>0</v></c><c r="O125" s="185"><f>'CO2 factors'!K$7*O47</f><v>0</v></c><c r="P125" s="185"><f>'CO2 factors'!L$7*P47</f><v>0</v></c><c r="Q125" s="185"><f>'CO2 factors'!M$7*Q47</f><v>0</v></c><c r="R125" s="185"><f>'CO2 factors'!N$7*R47</f><v>0</v></c><c r="S125" s="185"><f>'CO2 factors'!O$7*S47</f><v>0</v></c><c r="T125" s="64"><f t="shared" si="12"/><v>0</v></c><c r="U125" s="64"><f t="shared" si="13"/><v>3.8024583942716128</v></c></row><row r="126" spans="1:23" s="21" customFormat="1" ht="15.75"><c r="A126" s="22"/><c r="B126" s="73" t="str"><f>Translation!A118</f><v>TOTAL FOR INTERNAL MARKET</v></c><c r="C126" s="65"><f>C95+C105+C108+C112+C121</f><v>524.5848229336832</v></c><c r="D126" s="65"><f>D95+D105+D108+D112+D121</f><v>0</v></c><c r="E126" s="65"><f>E95+E105+E108+E112+E121</f><v>0</v></c><c r="F126" s="64"><f t="shared" si="8"/><v>524.5848229336832</v></c><c r="G126" s="65"><f t="shared" ref="G126:L126" si="28">G95+G105+G108+G112+G121</f><v>3.1685947985045244</v></c><c r="H126" s="65"><f t="shared" si="28"/><v>122.74105614265588</v></c><c r="I126" s="65"><f t="shared" si="28"/><v>3.7670585153322236</v></c><c r="J126" s="65"><f t="shared" si="28"/><v>11.738630991653444</v></c><c r="K126" s="65"><f t="shared" si="28"/><v>0</v></c><c r="L126" s="65"><f t="shared" si="28"/><v>0</v></c><c r="M126" s="64"><f t="shared" si="10"/><v>141.41534044814608</v></c><c r="N126" s="65"><f t="shared" ref="N126:S126" si="29">N95+N105+N108+N112+N121</f><v>0</v></c><c r="O126" s="65"><f t="shared" si="29"/><v>0</v></c><c r="P126" s="65"><f t="shared" si="29"/><v>0</v></c><c r="Q126" s="65"><f t="shared" si="29"/><v>0</v></c><c r="R126" s="65"><f t="shared" si="29"/><v>0</v></c><c r="S126" s="65"><f t="shared" si="29"/><v>0</v></c><c r="T126" s="64"><f t="shared" si="12"/><v>0</v></c><c r="U126" s="64"><f t="shared" si="13"/><v>666.00016338182922</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54.57090439914154</v></c><c r="D133" s="189"><f>'CO2 factors'!D$7*D69</f><v>470.01391853454163</v></c><c r="E133" s="189"><f>'CO2 factors'!E$7*E69</f><v>0</v></c><c r="F133" s="189"><f>'CO2 factors'!F$7*F69</f><v>0</v></c><c r="G133" s="189"><f>'CO2 factors'!G$7*G69</f><v>0</v></c><c r="H133" s="189"><f>'CO2 factors'!H$7*H69</f><v>0</v></c><c r="I133" s="59"><f>SUM(C133:H133)</f><v>524.5848229336832</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524.5848229336832</v></c><c r="T133" s="58"/><c r="U133" s="321" t="str"><f>Translation!A124</f><v>Electricity</v></c><c r="V133" s="322"/><c r="W133" s="190"><f>IF(S59&gt;0,S133/S59,0)</f><v>0.76628571428571457</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54.57090439914154</v></c><c r="D136" s="53"><f t="shared" si="30"/><v>470.01391853454163</v></c><c r="E136" s="53"><f t="shared" si="30"/><v>0</v></c><c r="F136" s="53"><f t="shared" si="30"/><v>0</v></c><c r="G136" s="53"><f t="shared" si="30"/><v>0</v></c><c r="H136" s="53"><f t="shared" si="30"/><v>0</v></c><c r="I136" s="53"><f t="shared" si="30"/><v>524.5848229336832</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524.5848229336832</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57.739499197646062</v></c><c r="D143" s="186"><f>'CO2 factors'!D$7*D79</f><v>592.75497467719742</v></c><c r="E143" s="186"><f>'CO2 factors'!E$7*E79</f><v>3.7670585153322231</v></c><c r="F143" s="186"><f>'CO2 factors'!F$7*F79</f><v>11.738630991653444</v></c><c r="G143" s="186"><f>'CO2 factors'!G$7*G79</f><v>0</v></c><c r="H143" s="186"><f>'CO2 factors'!H$7*H79</f><v>0</v></c><c r="I143" s="53"><f>SUM(C143:H143)</f><v>666.00016338182911</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666.00016338182911</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Donousa</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210</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378.73018817382473</v></c><c r="D17" s="234"><v>0</v></c><c r="E17" s="234"><v>0</v></c><c r="F17" s="64"><v>378.73018817382473</v></c><c r="G17" s="234"><v>0</v></c><c r="H17" s="234"><v>206.33631746944781</v></c><c r="I17" s="234"><v>0</v></c><c r="J17" s="234"><v>48.751229486977891</v></c><c r="K17" s="234"><v>0</v></c><c r="L17" s="234"><v>0</v></c><c r="M17" s="64"><v>255.08754695642568</v></c><c r="N17" s="234"><v>0</v></c><c r="O17" s="234"><v>0</v></c><c r="P17" s="234"><v>101.57738714670454</v></c><c r="Q17" s="234"><v>0</v></c><c r="R17" s="234"><v>0</v></c><c r="S17" s="234"><v>108.27138541640208</v></c><c r="T17" s="64"><v>209.84877256310662</v></c><c r="U17" s="64"><v>843.66650769335706</v></c></row><row r="18" spans="1:21" s="21" customFormat="1" ht="15.75"><c r="A18" s="22"/><c r="B18" s="182" t="str"><f>Translation!A61</f><v>Hot water</v></c><c r="C18" s="154"><v>44.09290621872438</v></c><c r="D18" s="154"><v>0</v></c><c r="E18" s="154"><v>0</v></c><c r="F18" s="64"><v>44.09290621872438</v></c><c r="G18" s="154"><v>0</v></c><c r="H18" s="154"><v>31.789577894037503</v></c><c r="I18" s="154"><v>0</v></c><c r="J18" s="154"><v>0</v></c><c r="K18" s="154"><v>0</v></c><c r="L18" s="154"><v>0</v></c><c r="M18" s="64"><v>31.789577894037503</v></c><c r="N18" s="154"><v>0</v></c><c r="O18" s="154"><v>0</v></c><c r="P18" s="154"><v>101.57738714670454</v></c><c r="Q18" s="154"><v>0</v></c><c r="R18" s="154"><v>0</v></c><c r="S18" s="154"><v>16.891010072875172</v></c><c r="T18" s="64"><v>118.46839721957971</v></c><c r="U18" s="64"><v>194.3508813323416</v></c></row><row r="19" spans="1:21" s="21" customFormat="1" ht="15.75"><c r="A19" s="22"/><c r="B19" s="182" t="str"><f>Translation!A62</f><v>Heating and cooling</v></c><c r="C19" s="154"><v>167.23680834408594</v></c><c r="D19" s="154"><v>0</v></c><c r="E19" s="154"><v>0</v></c><c r="F19" s="64"><v>167.23680834408594</v></c><c r="G19" s="154"><v>0</v></c><c r="H19" s="154"><v>174.5467395754103</v></c><c r="I19" s="154"><v>0</v></c><c r="J19" s="154"><v>27.684191329661108</v></c><c r="K19" s="154"><v>0</v></c><c r="L19" s="154"><v>0</v></c><c r="M19" s="64"><v>202.2309309050714</v></c><c r="N19" s="154"><v>0</v></c><c r="O19" s="154"><v>0</v></c><c r="P19" s="154"><v>0</v></c><c r="Q19" s="154"><v>0</v></c><c r="R19" s="154"><v>0</v></c><c r="S19" s="154"><v>73.824510212429587</v></c><c r="T19" s="64"><v>73.824510212429587</v></c><c r="U19" s="64"><v>443.29224946158695</v></c></row><row r="20" spans="1:21" s="21" customFormat="1" ht="15.75"><c r="A20" s="22"/><c r="B20" s="182" t="str"><f>Translation!A63</f><v>Lighting</v></c><c r="C20" s="154"><v>43.9557848328825</v></c><c r="D20" s="154"><v>0</v></c><c r="E20" s="154"><v>0</v></c><c r="F20" s="64"><v>43.9557848328825</v></c><c r="G20" s="154"><v>0</v></c><c r="H20" s="154"><v>0</v></c><c r="I20" s="154"><v>0</v></c><c r="J20" s="154"><v>0</v></c><c r="K20" s="154"><v>0</v></c><c r="L20" s="154"><v>0</v></c><c r="M20" s="64"><v>0</v></c><c r="N20" s="154"><v>0</v></c><c r="O20" s="154"><v>0</v></c><c r="P20" s="154"><v>0</v></c><c r="Q20" s="154"><v>0</v></c><c r="R20" s="154"><v>0</v></c><c r="S20" s="154"><v>0</v></c><c r="T20" s="64"><v>0</v></c><c r="U20" s="64"><v>43.9557848328825</v></c></row><row r="21" spans="1:21" s="21" customFormat="1" ht="15.75"><c r="A21" s="22"/><c r="B21" s="182" t="str"><f>Translation!A64</f><v>Cooking</v></c><c r="C21" s="154"><v>35.111730262194641</v></c><c r="D21" s="154"><v>0</v></c><c r="E21" s="154"><v>0</v></c><c r="F21" s="64"><v>35.111730262194641</v></c><c r="G21" s="154"><v>0</v></c><c r="H21" s="154"><v>0</v></c><c r="I21" s="154"><v>0</v></c><c r="J21" s="154"><v>21.067038157316784</v></c><c r="K21" s="154"><v>0</v></c><c r="L21" s="154"><v>0</v></c><c r="M21" s="64"><v>21.067038157316784</v></c><c r="N21" s="154"><v>0</v></c><c r="O21" s="154"><v>0</v></c><c r="P21" s="154"><v>0</v></c><c r="Q21" s="154"><v>0</v></c><c r="R21" s="154"><v>0</v></c><c r="S21" s="154"><v>17.55586513109732</v></c><c r="T21" s="64"><v>17.55586513109732</v></c><c r="U21" s="64"><v>73.734633550608748</v></c></row><row r="22" spans="1:21" s="21" customFormat="1" ht="15.75"><c r="A22" s="22"/><c r="B22" s="182" t="str"><f>Translation!A65</f><v>Refrigerator and freezers</v></c><c r="C22" s="154"><v>49.279621420624068</v></c><c r="D22" s="154"><v>0</v></c><c r="E22" s="154"><v>0</v></c><c r="F22" s="64"><v>49.279621420624068</v></c><c r="G22" s="154"><v>0</v></c><c r="H22" s="154"><v>0</v></c><c r="I22" s="154"><v>0</v></c><c r="J22" s="154"><v>0</v></c><c r="K22" s="154"><v>0</v></c><c r="L22" s="154"><v>0</v></c><c r="M22" s="64"><v>0</v></c><c r="N22" s="154"><v>0</v></c><c r="O22" s="154"><v>0</v></c><c r="P22" s="154"><v>0</v></c><c r="Q22" s="154"><v>0</v></c><c r="R22" s="154"><v>0</v></c><c r="S22" s="154"><v>0</v></c><c r="T22" s="64"><v>0</v></c><c r="U22" s="64"><v>49.279621420624068</v></c></row><row r="23" spans="1:21" s="21" customFormat="1" ht="15.75"><c r="A23" s="22"/><c r="B23" s="182" t="str"><f>Translation!A66</f><v>Laundry machines and dryers</v></c><c r="C23" s="154"><v>2.9992278954499674</v></c><c r="D23" s="154"><v>0</v></c><c r="E23" s="154"><v>0</v></c><c r="F23" s="64"><v>2.9992278954499674</v></c><c r="G23" s="154"><v>0</v></c><c r="H23" s="154"><v>0</v></c><c r="I23" s="154"><v>0</v></c><c r="J23" s="154"><v>0</v></c><c r="K23" s="154"><v>0</v></c><c r="L23" s="154"><v>0</v></c><c r="M23" s="64"><v>0</v></c><c r="N23" s="154"><v>0</v></c><c r="O23" s="154"><v>0</v></c><c r="P23" s="154"><v>0</v></c><c r="Q23" s="154"><v>0</v></c><c r="R23" s="154"><v>0</v></c><c r="S23" s="154"><v>0</v></c><c r="T23" s="64"><v>0</v></c><c r="U23" s="64"><v>2.9992278954499674</v></c></row><row r="24" spans="1:21" s="21" customFormat="1" ht="15.75"><c r="A24" s="22"/><c r="B24" s="182" t="str"><f>Translation!A67</f><v>Dish washing</v></c><c r="C24" s="154"><v>1.4996139477249837</v></c><c r="D24" s="154"><v>0</v></c><c r="E24" s="154"><v>0</v></c><c r="F24" s="64"><v>1.4996139477249837</v></c><c r="G24" s="154"><v>0</v></c><c r="H24" s="154"><v>0</v></c><c r="I24" s="154"><v>0</v></c><c r="J24" s="154"><v>0</v></c><c r="K24" s="154"><v>0</v></c><c r="L24" s="154"><v>0</v></c><c r="M24" s="64"><v>0</v></c><c r="N24" s="154"><v>0</v></c><c r="O24" s="154"><v>0</v></c><c r="P24" s="154"><v>0</v></c><c r="Q24" s="154"><v>0</v></c><c r="R24" s="154"><v>0</v></c><c r="S24" s="154"><v>0</v></c><c r="T24" s="64"><v>0</v></c><c r="U24" s="64"><v>1.4996139477249837</v></c></row><row r="25" spans="1:21" s="21" customFormat="1" ht="15.75"><c r="A25" s="22"/><c r="B25" s="182" t="str"><f>Translation!A68</f><v>Tv sets</v></c><c r="C25" s="154"><v>3.9013033624660736</v></c><c r="D25" s="154"><v>0</v></c><c r="E25" s="154"><v>0</v></c><c r="F25" s="64"><v>3.9013033624660736</v></c><c r="G25" s="154"><v>0</v></c><c r="H25" s="154"><v>0</v></c><c r="I25" s="154"><v>0</v></c><c r="J25" s="154"><v>0</v></c><c r="K25" s="154"><v>0</v></c><c r="L25" s="154"><v>0</v></c><c r="M25" s="64"><v>0</v></c><c r="N25" s="154"><v>0</v></c><c r="O25" s="154"><v>0</v></c><c r="P25" s="154"><v>0</v></c><c r="Q25" s="154"><v>0</v></c><c r="R25" s="154"><v>0</v></c><c r="S25" s="154"><v>0</v></c><c r="T25" s="64"><v>0</v></c><c r="U25" s="64"><v>3.9013033624660736</v></c></row><row r="26" spans="1:21" s="21" customFormat="1" ht="15.75"><c r="A26" s="22"/><c r="B26" s="182" t="str"><f>Translation!A69</f><v>Other electric appliances</v></c><c r="C26" s="154"><v>30.653191889672215</v></c><c r="D26" s="154"><v>0</v></c><c r="E26" s="154"><v>0</v></c><c r="F26" s="64"><v>30.653191889672215</v></c><c r="G26" s="154"><v>0</v></c><c r="H26" s="154"><v>0</v></c><c r="I26" s="154"><v>0</v></c><c r="J26" s="154"><v>0</v></c><c r="K26" s="154"><v>0</v></c><c r="L26" s="154"><v>0</v></c><c r="M26" s="64"><v>0</v></c><c r="N26" s="154"><v>0</v></c><c r="O26" s="154"><v>0</v></c><c r="P26" s="154"><v>0</v></c><c r="Q26" s="154"><v>0</v></c><c r="R26" s="154"><v>0</v></c><c r="S26" s="154"><v>0</v></c><c r="T26" s="64"><v>0</v></c><c r="U26" s="64"><v>30.653191889672215</v></c></row><row r="27" spans="1:21" s="21" customFormat="1" ht="15.75"><c r="A27" s="22"/><c r="B27" s="66" t="str"><f>Translation!A70</f><v>PRIMARY SECTOR</v></c><c r="C27" s="234"><v>6.4915306385117706</v></c><c r="D27" s="234"><v>0</v></c><c r="E27" s="234"><v>0</v></c><c r="F27" s="64"><v>6.4915306385117706</v></c><c r="G27" s="234"><v>0</v></c><c r="H27" s="234"><v>1.1752121559631246</v></c><c r="I27" s="234"><v>0</v></c><c r="J27" s="234"><v>0</v></c><c r="K27" s="234"><v>0</v></c><c r="L27" s="234"><v>0</v></c><c r="M27" s="64"><v>1.1752121559631246</v></c><c r="N27" s="234"><v>0</v></c><c r="O27" s="234"><v>0</v></c><c r="P27" s="234"><v>0</v></c><c r="Q27" s="234"><v>0</v></c><c r="R27" s="234"><v>0</v></c><c r="S27" s="234"><v>1.3416483440870413</v></c><c r="T27" s="64"><v>1.3416483440870413</v></c><c r="U27" s="64"><v>9.0083911385619366</v></c></row><row r="28" spans="1:21" s="21" customFormat="1" ht="15.75"><c r="A28" s="22"/><c r="B28" s="183" t="str"><f>Translation!A71</f><v>Agriculture, forestry and fishing</v></c><c r="C28" s="154"><v>6.4915306385117706</v></c><c r="D28" s="154"><v>0</v></c><c r="E28" s="154"><v>0</v></c><c r="F28" s="64"><v>6.4915306385117706</v></c><c r="G28" s="154"><v>0</v></c><c r="H28" s="154"><v>1.1752121559631246</v></c><c r="I28" s="154"><v>0</v></c><c r="J28" s="154"><v>0</v></c><c r="K28" s="154"><v>0</v></c><c r="L28" s="154"><v>0</v></c><c r="M28" s="64"><v>1.1752121559631246</v></c><c r="N28" s="154"><v>0</v></c><c r="O28" s="154"><v>0</v></c><c r="P28" s="154"><v>0</v></c><c r="Q28" s="154"><v>0</v></c><c r="R28" s="154"><v>0</v></c><c r="S28" s="154"><v>1.3416483440870413</v></c><c r="T28" s="64"><v>1.3416483440870413</v></c><c r="U28" s="64"><v>9.0083911385619366</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28.895907898193705</v></c><c r="D30" s="234"><v>0</v></c><c r="E30" s="234"><v>0</v></c><c r="F30" s="64"><v>28.895907898193705</v></c><c r="G30" s="234"><v>11.742020056736738</v></c><c r="H30" s="234"><v>12.27282370313716</v></c><c r="I30" s="234"><v>0</v></c><c r="J30" s="234"><v>0.49548410819634403</v></c><c r="K30" s="234"><v>0</v></c><c r="L30" s="234"><v>0</v></c><c r="M30" s="64"><v>24.510327868070242</v></c><c r="N30" s="234"><v>0</v></c><c r="O30" s="234"><v>0</v></c><c r="P30" s="234"><v>0.27888455583367555</v></c><c r="Q30" s="234"><v>0</v></c><c r="R30" s="234"><v>0</v></c><c r="S30" s="234"><v>0</v></c><c r="T30" s="64"><v>0.27888455583367555</v></c><c r="U30" s="64"><v>53.685120322097625</v></c></row><row r="31" spans="1:21" s="21" customFormat="1" ht="15.75"><c r="A31" s="22"/><c r="B31" s="183" t="str"><f>Translation!A74</f><v>Manufacturing</v></c><c r="C31" s="154"><v>6.3045617232422613</v></c><c r="D31" s="154"><v>0</v></c><c r="E31" s="154"><v>0</v></c><c r="F31" s="64"><v>6.3045617232422613</v></c><c r="G31" s="154"><v>3.5226060170210198</v></c><c r="H31" s="154"><v>3.6818471109411477</v></c><c r="I31" s="154"><v>0</v></c><c r="J31" s="154"><v>0.49548410819634403</v></c><c r="K31" s="154"><v>0</v></c><c r="L31" s="154"><v>0</v></c><c r="M31" s="64"><v>7.6999372361585117</v></c><c r="N31" s="154"><v>0</v></c><c r="O31" s="154"><v>0</v></c><c r="P31" s="154"><v>0.27888455583367555</v></c><c r="Q31" s="154"><v>0</v></c><c r="R31" s="154"><v>0</v></c><c r="S31" s="154"><v>0</v></c><c r="T31" s="64"><v>0.27888455583367555</v></c><c r="U31" s="64"><v>14.283383515234449</v></c></row><row r="32" spans="1:21" s="21" customFormat="1" ht="30"><c r="A32" s="22"/><c r="B32" s="183" t="str"><f>Translation!A75</f><v>Water supply, sewerage, waste management and remediation activities</v></c><c r="C32" s="154"><v>7.8807021540528295</v></c><c r="D32" s="154"><v>0</v></c><c r="E32" s="154"><v>0</v></c><c r="F32" s="64"><v>7.8807021540528295</v></c><c r="G32" s="154"><v>0</v></c><c r="H32" s="154"><v>0</v></c><c r="I32" s="154"><v>0</v></c><c r="J32" s="154"><v>0</v></c><c r="K32" s="154"><v>0</v></c><c r="L32" s="154"><v>0</v></c><c r="M32" s="64"><v>0</v></c><c r="N32" s="154"><v>0</v></c><c r="O32" s="154"><v>0</v></c><c r="P32" s="154"><v>0</v></c><c r="Q32" s="154"><v>0</v></c><c r="R32" s="154"><v>0</v></c><c r="S32" s="154"><v>0</v></c><c r="T32" s="64"><v>0</v></c><c r="U32" s="64"><v>7.8807021540528295</v></c></row><row r="33" spans="1:21" s="21" customFormat="1" ht="15.75"><c r="A33" s="22"/><c r="B33" s="183" t="str"><f>Translation!A76</f><v>Construction</v></c><c r="C33" s="154"><v>14.710644020898615</v></c><c r="D33" s="154"><v>0</v></c><c r="E33" s="154"><v>0</v></c><c r="F33" s="64"><v>14.710644020898615</v></c><c r="G33" s="154"><v>8.2194140397157174</v></c><c r="H33" s="154"><v>8.5909765921960126</v></c><c r="I33" s="154"><v>0</v></c><c r="J33" s="154"><v>0</v></c><c r="K33" s="154"><v>0</v></c><c r="L33" s="154"><v>0</v></c><c r="M33" s="64"><v>16.81039063191173</v></c><c r="N33" s="154"><v>0</v></c><c r="O33" s="154"><v>0</v></c><c r="P33" s="154"><v>0</v></c><c r="Q33" s="154"><v>0</v></c><c r="R33" s="154"><v>0</v></c><c r="S33" s="154"><v>0</v></c><c r="T33" s="64"><v>0</v></c><c r="U33" s="64"><v>31.521034652810343</v></c></row><row r="34" spans="1:21" s="21" customFormat="1" ht="15.75"><c r="A34" s="22"/><c r="B34" s="61" t="str"><f>Translation!A77</f><v>TERTIARY SECTOR</v></c><c r="C34" s="234"><v>389.12564088650453</v></c><c r="D34" s="234"><v>0</v></c><c r="E34" s="234"><v>0</v></c><c r="F34" s="64"><v>389.12564088650453</v></c><c r="G34" s="234"><v>0</v></c><c r="H34" s="234"><v>47.021140025974425</v></c><c r="I34" s="234"><v>0</v></c><c r="J34" s="234"><v>3.6942093429987755</v></c><c r="K34" s="234"><v>0</v></c><c r="L34" s="234"><v>0</v></c><c r="M34" s="64"><v>50.7153493689732</v></c><c r="N34" s="234"><v>0</v></c><c r="O34" s="234"><v>0</v></c><c r="P34" s="234"><v>33.514738285884498</v></c><c r="Q34" s="234"><v>0</v></c><c r="R34" s="234"><v>0</v></c><c r="S34" s="234"><v>2.1857805608744232</v></c><c r="T34" s="64"><v>35.700518846758918</v></c><c r="U34" s="64"><v>475.54150910223666</v></c></row><row r="35" spans="1:21" s="21" customFormat="1" ht="30"><c r="A35" s="22"/><c r="B35" s="183" t="str"><f>Translation!A78</f><v xml:space="preserve">Wholesale and retail trade; repair of motor vehicles and motorcycles </v></c><c r="C35" s="154"><v>61.491810421184759</v></c><c r="D35" s="154"><v>0</v></c><c r="E35" s="154"><v>0</v></c><c r="F35" s="64"><v>61.491810421184759</v></c><c r="G35" s="154"><v>0</v></c><c r="H35" s="154"><v>6.5999976095108011</v></c><c r="I35" s="154"><v>0</v></c><c r="J35" s="154"><v>0</v></c><c r="K35" s="154"><v>0</v></c><c r="L35" s="154"><v>0</v></c><c r="M35" s="64"><v>6.5999976095108011</v></c><c r="N35" s="154"><v>0</v></c><c r="O35" s="154"><v>0</v></c><c r="P35" s="154"><v>1.0320241460798871</v></c><c r="Q35" s="154"><v>0</v></c><c r="R35" s="154"><v>0</v></c><c r="S35" s="154"><v>0</v></c><c r="T35" s="64"><v>1.0320241460798871</v></c><c r="U35" s="64"><v>69.123832176775451</v></c></row><row r="36" spans="1:21" s="21" customFormat="1" ht="15.75"><c r="A36" s="22"/><c r="B36" s="183" t="str"><f>Translation!A79</f><v>Accommodation and food service activities</v></c><c r="C36" s="154"><v>195.63809704132987</v></c><c r="D36" s="154"><v>0</v></c><c r="E36" s="154"><v>0</v></c><c r="F36" s="64"><v>195.63809704132987</v></c><c r="G36" s="154"><v>0</v></c><c r="H36" s="154"><v>38.127072175149621</v></c><c r="I36" s="154"><v>0</v></c><c r="J36" s="154"><v>3.6942093429987755</v></c><c r="K36" s="154"><v>0</v></c><c r="L36" s="154"><v>0</v></c><c r="M36" s="64"><v>41.821281518148396</v></c><c r="N36" s="154"><v>0</v></c><c r="O36" s="154"><v>0</v></c><c r="P36" s="154"><v>29.871561259375703</v></c><c r="Q36" s="154"><v>0</v></c><c r="R36" s="154"><v>0</v></c><c r="S36" s="154"><v>2.1857805608744232</v></c><c r="T36" s="64"><v>32.057341820250123</v></c><c r="U36" s="64"><v>269.51672037972838</v></c></row><row r="37" spans="1:21" s="21" customFormat="1" ht="15.75"><c r="A37" s="22"/><c r="B37" s="183" t="str"><f>Translation!A80</f><v>General public administration and social security</v></c><c r="C37" s="154"><v>21.501377564162549</v></c><c r="D37" s="154"><v>0</v></c><c r="E37" s="154"><v>0</v></c><c r="F37" s="64"><v>21.501377564162549</v></c><c r="G37" s="154"><v>0</v></c><c r="H37" s="154"><v>1.6568012722993402</v></c><c r="I37" s="154"><v>0</v></c><c r="J37" s="154"><v>0</v></c><c r="K37" s="154"><v>0</v></c><c r="L37" s="154"><v>0</v></c><c r="M37" s="64"><v>1.6568012722993402</v></c><c r="N37" s="154"><v>0</v></c><c r="O37" s="154"><v>0</v></c><c r="P37" s="154"><v>0</v></c><c r="Q37" s="154"><v>0</v></c><c r="R37" s="154"><v>0</v></c><c r="S37" s="154"><v>0</v></c><c r="T37" s="64"><v>0</v></c><c r="U37" s="64"><v>23.158178836461889</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15.300722043977627</v></c><c r="D39" s="154"><v>0</v></c><c r="E39" s="154"><v>0</v></c><c r="F39" s="64"><v>15.300722043977627</v></c><c r="G39" s="154"><v>0</v></c><c r="H39" s="154"><v>7.1854644016249249</v></c><c r="I39" s="154"><v>0</v></c><c r="J39" s="154"><v>0</v></c><c r="K39" s="154"><v>0</v></c><c r="L39" s="154"><v>0</v></c><c r="M39" s="64"><v>7.1854644016249249</v></c><c r="N39" s="154"><v>0</v></c><c r="O39" s="154"><v>0</v></c><c r="P39" s="154"><v>0</v></c><c r="Q39" s="154"><v>0</v></c><c r="R39" s="154"><v>0</v></c><c r="S39" s="154"><v>0</v></c><c r="T39" s="64"><v>0</v></c><c r="U39" s="64"><v>22.486186445602552</v></c></row><row r="40" spans="1:21" s="21" customFormat="1" ht="15.75"><c r="A40" s="22"/><c r="B40" s="183" t="str"><f>Translation!A83</f><v>Human health and social work activities</v></c><c r="C40" s="154"><v>7.4090904934698125</v></c><c r="D40" s="154"><v>0</v></c><c r="E40" s="154"><v>0</v></c><c r="F40" s="64"><v>7.4090904934698125</v></c><c r="G40" s="154"><v>0</v></c><c r="H40" s="154"><v>1.4193830770379308</v></c><c r="I40" s="154"><v>0</v></c><c r="J40" s="154"><v>0</v></c><c r="K40" s="154"><v>0</v></c><c r="L40" s="154"><v>0</v></c><c r="M40" s="64"><v>1.4193830770379308</v></c><c r="N40" s="154"><v>0</v></c><c r="O40" s="154"><v>0</v></c><c r="P40" s="154"><v>1.5791287343490215</v></c><c r="Q40" s="154"><v>0</v></c><c r="R40" s="154"><v>0</v></c><c r="S40" s="154"><v>0</v></c><c r="T40" s="64"><v>1.5791287343490215</v></c><c r="U40" s="64"><v>10.407602304856765</v></c></row><row r="41" spans="1:21" s="21" customFormat="1" ht="15.75"><c r="A41" s="22"/><c r="B41" s="183" t="str"><f>Translation!A84</f><v>Other services</v></c><c r="C41" s="154"><v>69.833926660361286</v></c><c r="D41" s="154"><v>0</v></c><c r="E41" s="154"><v>0</v></c><c r="F41" s="64"><v>69.833926660361286</v></c><c r="G41" s="154"><v>0</v></c><c r="H41" s="154"><v>-7.9675785096481899</v></c><c r="I41" s="154"><v>0</v></c><c r="J41" s="154"><v>0</v></c><c r="K41" s="154"><v>0</v></c><c r="L41" s="154"><v>0</v></c><c r="M41" s="64"><v>-7.9675785096481899</v></c><c r="N41" s="154"><v>0</v></c><c r="O41" s="154"><v>0</v></c><c r="P41" s="154"><v>1.0320241460798871</v></c><c r="Q41" s="154"><v>0</v></c><c r="R41" s="154"><v>0</v></c><c r="S41" s="154"><v>0</v></c><c r="T41" s="64"><v>1.0320241460798871</v></c><c r="U41" s="64"><v>62.898372296792978</v></c></row><row r="42" spans="1:21" s="21" customFormat="1" ht="15.75"><c r="A42" s="22"/><c r="B42" s="183" t="str"><f>Translation!A85</f><v>Public lighting</v></c><c r="C42" s="154"><v>17.950616662018685</v></c><c r="D42" s="154"><v>0</v></c><c r="E42" s="154"><v>0</v></c><c r="F42" s="64"><v>17.950616662018685</v></c><c r="G42" s="154"><v>0</v></c><c r="H42" s="154"><v>0</v></c><c r="I42" s="154"><v>0</v></c><c r="J42" s="154"><v>0</v></c><c r="K42" s="154"><v>0</v></c><c r="L42" s="154"><v>0</v></c><c r="M42" s="64"><v>0</v></c><c r="N42" s="154"><v>0</v></c><c r="O42" s="154"><v>0</v></c><c r="P42" s="154"><v>0</v></c><c r="Q42" s="154"><v>0</v></c><c r="R42" s="154"><v>0</v></c><c r="S42" s="154"><v>0</v></c><c r="T42" s="64"><v>0</v></c><c r="U42" s="64"><v>17.950616662018685</v></c></row><row r="43" spans="1:21" s="21" customFormat="1" ht="15.75"><c r="A43" s="22"/><c r="B43" s="61" t="str"><f>Translation!A86</f><v>TRANSPORTS</v></c><c r="C43" s="234"><v>2.4147909697612482</v></c><c r="D43" s="234"><v>0</v></c><c r="E43" s="234"><v>0</v></c><c r="F43" s="64"><v>2.4147909697612482</v></c><c r="G43" s="234"><v>0</v></c><c r="H43" s="234"><v>6.8367307299302222</v></c><c r="I43" s="234"><v>8.5656363123886408</v></c><c r="J43" s="234"><v>0</v></c><c r="K43" s="234"><v>0</v></c><c r="L43" s="234"><v>0</v></c><c r="M43" s="64"><v>15.402367042318863</v></c><c r="N43" s="234"><v>0</v></c><c r="O43" s="234"><v>0</v></c><c r="P43" s="234"><v>0</v></c><c r="Q43" s="234"><v>0</v></c><c r="R43" s="234"><v>0</v></c><c r="S43" s="234"><v>0</v></c><c r="T43" s="64"><v>0</v></c><c r="U43" s="64"><v>17.81715801208011</v></c></row><row r="44" spans="1:21" s="21" customFormat="1" ht="30"><c r="A44" s="22"/><c r="B44" s="183" t="str"><f>Translation!A87</f><v>Passenger transport by road (public transport, taxi, tourism, transfers, etc.)</v></c><c r="C44" s="154"><v>5.9163393040907286E-2</v></c><c r="D44" s="154"><v>0</v></c><c r="E44" s="154"><v>0</v></c><c r="F44" s="64"><v>5.9163393040907286E-2</v></c><c r="G44" s="154"><v>0</v></c><c r="H44" s="154"><v>0.35701442219015966</v></c><c r="I44" s="154"><v>8.232128667006107E-2</v></c><c r="J44" s="154"><v>0</v></c><c r="K44" s="154"><v>0</v></c><c r="L44" s="154"><v>0</v></c><c r="M44" s="64"><v>0.43933570886022072</v></c><c r="N44" s="154"><v>0</v></c><c r="O44" s="154"><v>0</v></c><c r="P44" s="154"><v>0</v></c><c r="Q44" s="154"><v>0</v></c><c r="R44" s="154"><v>0</v></c><c r="S44" s="154"><v>0</v></c><c r="T44" s="64"><v>0</v></c><c r="U44" s="64"><v>0.49849910190112801</v></c></row><row r="45" spans="1:21" s="21" customFormat="1" ht="15.75"><c r="A45" s="22"/><c r="B45" s="183" t="str"><f>Translation!A88</f><v>Other fleet for public and private services</v></c><c r="C45" s="154"><v>0.92429243464213329</v></c><c r="D45" s="154"><v>0</v></c><c r="E45" s="154"><v>0</v></c><c r="F45" s="64"><v>0.92429243464213329</v></c><c r="G45" s="154"><v>0</v></c><c r="H45" s="154"><v>5.1913831031102351</v></c><c r="I45" s="154"><v>1.1970422203773596</v></c><c r="J45" s="154"><v>0</v></c><c r="K45" s="154"><v>0</v></c><c r="L45" s="154"><v>0</v></c><c r="M45" s="64"><v>6.3884253234875947</v></c><c r="N45" s="154"><v>0</v></c><c r="O45" s="154"><v>0</v></c><c r="P45" s="154"><v>0</v></c><c r="Q45" s="154"><v>0</v></c><c r="R45" s="154"><v>0</v></c><c r="S45" s="154"><v>0</v></c><c r="T45" s="64"><v>0</v></c><c r="U45" s="64"><v>7.312717758129728</v></c></row><row r="46" spans="1:21" s="21" customFormat="1" ht="15.75"><c r="A46" s="22"/><c r="B46" s="183" t="str"><f>Translation!A89</f><v>Freight transport by road and removal services</v></c><c r="C46" s="154"><v>5.0531281807518119E-2</v></c><c r="D46" s="154"><v>0</v></c><c r="E46" s="154"><v>0</v></c><c r="F46" s="64"><v>5.0531281807518119E-2</v></c><c r="G46" s="154"><v>0</v></c><c r="H46" s="154"><v>2.7246664267670667E-2</v></c><c r="I46" s="154"><v>0.28693377488752103</v></c><c r="J46" s="154"><v>0</v></c><c r="K46" s="154"><v>0</v></c><c r="L46" s="154"><v>0</v></c><c r="M46" s="64"><v>0.31418043915519167</v></c><c r="N46" s="154"><v>0</v></c><c r="O46" s="154"><v>0</v></c><c r="P46" s="154"><v>0</v></c><c r="Q46" s="154"><v>0</v></c><c r="R46" s="154"><v>0</v></c><c r="S46" s="154"><v>0</v></c><c r="T46" s="64"><v>0</v></c><c r="U46" s="64"><v>0.36471172096270976</v></c></row><row r="47" spans="1:21" s="21" customFormat="1" ht="15.75"><c r="A47" s="22"/><c r="B47" s="182" t="str"><f>Translation!A90</f><v>Private transports</v></c><c r="C47" s="154"><v>1.3808038602706898</v></c><c r="D47" s="154"><v>0</v></c><c r="E47" s="154"><v>0</v></c><c r="F47" s="64"><v>1.3808038602706898</v></c><c r="G47" s="154"><v>0</v></c><c r="H47" s="154"><v>1.2610865403621569</v></c><c r="I47" s="154"><v>6.9993390304536991</v></c><c r="J47" s="154"><v>0</v></c><c r="K47" s="154"><v>0</v></c><c r="L47" s="154"><v>0</v></c><c r="M47" s="64"><v>8.2604255708158565</v></c><c r="N47" s="154"><v>0</v></c><c r="O47" s="154"><v>0</v></c><c r="P47" s="154"><v>0</v></c><c r="Q47" s="154"><v>0</v></c><c r="R47" s="154"><v>0</v></c><c r="S47" s="154"><v>0</v></c><c r="T47" s="64"><v>0</v></c><c r="U47" s="64"><v>9.641229431086547</v></c></row><row r="48" spans="1:21" s="21" customFormat="1" ht="15.75"><c r="A48" s="22"/><c r="B48" s="73" t="str"><f>Translation!A118</f><v>TOTAL FOR INTERNAL MARKET</v></c><c r="C48" s="65"><v>805.65805856679594</v></c><c r="D48" s="65"><v>0</v></c><c r="E48" s="65"><v>0</v></c><c r="F48" s="64"><v>805.65805856679594</v></c><c r="G48" s="65"><v>11.742020056736738</v></c><c r="H48" s="65"><v>273.64222408445272</v></c><c r="I48" s="65"><v>8.5656363123886408</v></c><c r="J48" s="65"><v>52.94092293817301</v></c><c r="K48" s="65"><v>0</v></c><c r="L48" s="65"><v>0</v></c><c r="M48" s="64"><v>346.89080339175109</v></c><c r="N48" s="65"><v>0</v></c><c r="O48" s="65"><v>0</v></c><c r="P48" s="65"><v>135.37100998842271</v></c><c r="Q48" s="65"><v>0</v></c><c r="R48" s="65"><v>0</v></c><c r="S48" s="65"><v>111.79881432136355</v></c><c r="T48" s="64"><v>247.16982430978626</v></c><c r="U48" s="64"><v>1399.7186862683334</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34.922714434041225</v></c><c r="D59" s="235"><v>314.30442990637124</v></c><c r="E59" s="235"/><c r="F59" s="235"/><c r="G59" s="235"><v>0</v></c><c r="H59" s="235"><v>0</v></c><c r="I59" s="59"><v>349.22714434041245</v></c><c r="J59" s="235"><v>0</v></c><c r="K59" s="235"><v>0</v></c><c r="L59" s="235"><v>490</v></c><c r="M59" s="235"><v>0</v></c><c r="N59" s="235"><v>0</v></c><c r="O59" s="235"><v>0</v></c><c r="P59" s="235"><v>0</v></c><c r="Q59" s="235"/><c r="R59" s="59"><v>490</v></c><c r="S59" s="59"><v>839.22714434041245</v></c><c r="T59" s="235"><v>0</v></c><c r="U59" s="235"/><c r="V59" s="59"><v>0</v></c><c r="W59" s="235"><v>0</v></c><c r="X59" s="235"><v>0</v></c><c r="Y59" s="235"><v>0</v></c><c r="Z59" s="235"><v>0</v></c><c r="AA59" s="186"><v>0</v></c><c r="AB59" s="59"><v>0</v></c><c r="AC59" s="64"><v>839.22714434041245</v></c><c r="AD59" s="187"><v>33.569085773616507</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34.922714434041225</v></c><c r="D62" s="53"><f t="shared" si="0"/><v>314.30442990637124</v></c><c r="E62" s="53"><f t="shared" si="0"/><v>0</v></c><c r="F62" s="53"><f t="shared" si="0"/><v>0</v></c><c r="G62" s="53"><f t="shared" si="0"/><v>0</v></c><c r="H62" s="53"><f t="shared" si="0"/><v>0</v></c><c r="I62" s="53"><f t="shared" si="0"/><v>349.22714434041245</v></c><c r="J62" s="53"><f t="shared" si="0"/><v>0</v></c><c r="K62" s="53"><f t="shared" si="0"/><v>0</v></c><c r="L62" s="53"><f t="shared" si="0"/><v>490</v></c><c r="M62" s="53"><f t="shared" si="0"/><v>0</v></c><c r="N62" s="53"><f t="shared" si="0"/><v>0</v></c><c r="O62" s="53"><f t="shared" si="0"/><v>0</v></c><c r="P62" s="53"><f t="shared" si="0"/><v>0</v></c><c r="Q62" s="53"><f t="shared" si="0"/><v>0</v></c><c r="R62" s="53"><f t="shared" si="0"/><v>490</v></c><c r="S62" s="53"><f t="shared" si="0"/><v>839.22714434041245</v></c><c r="T62" s="53"><f t="shared" si="0"/><v>0</v></c><c r="U62" s="53"><f t="shared" si="0"/><v>0</v></c><c r="V62" s="53"><f t="shared" si="0"/><v>0</v></c><c r="W62" s="53"><f t="shared" si="0"/><v>0</v></c><c r="X62" s="53"><f t="shared" si="0"/><v>0</v></c><c r="Y62" s="53"><f t="shared" si="0"/><v>0</v></c><c r="Z62" s="53"><f t="shared" si="0"/><v>0</v></c><c r="AA62" s="53"><f t="shared" si="0"/><v>0</v></c><c r="AB62" s="53"><f t="shared" si="0"/><v>0</v></c><c r="AC62" s="53"><f t="shared" si="0"/><v>839.22714434041245</v></c><c r="AD62" s="53"><f t="shared" si="0"/><v>33.569085773616507</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102.71386598247419</v></c><c r="D69" s="235"><v>1047.6814330212376</v></c><c r="E69" s="235"/><c r="F69" s="235"/><c r="G69" s="235"><v>0</v></c><c r="H69" s="235"><v>0</v></c><c r="I69" s="59"><v>1150.3952990037117</v></c><c r="J69" s="185"><v>0</v></c><c r="K69" s="185"><v>0</v></c><c r="L69" s="185"><v>490</v></c><c r="M69" s="185"><v>0</v></c><c r="N69" s="185"><v>0</v></c><c r="O69" s="235"><v>0</v></c><c r="P69" s="185"><v>0</v></c><c r="Q69" s="185"/><c r="R69" s="59"><v>490</v></c><c r="S69" s="59"><v>1640.3952990037117</v></c><c r="T69" s="71"><v>801.16815466329922</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102.71386598247419</v></c><c r="D72" s="53"><f t="shared" si="1"/><v>1047.6814330212376</v></c><c r="E72" s="53"><f t="shared" si="1"/><v>0</v></c><c r="F72" s="53"><f t="shared" si="1"/><v>0</v></c><c r="G72" s="53"><f t="shared" si="1"/><v>0</v></c><c r="H72" s="53"><f t="shared" si="1"/><v>0</v></c><c r="I72" s="53"><f t="shared" si="1"/><v>1150.3952990037117</v></c><c r="J72" s="53"><f t="shared" si="1"/><v>0</v></c><c r="K72" s="53"><f t="shared" si="1"/><v>0</v></c><c r="L72" s="53"><f t="shared" si="1"/><v>490</v></c><c r="M72" s="53"><f t="shared" si="1"/><v>0</v></c><c r="N72" s="53"><f t="shared" si="1"/><v>0</v></c><c r="O72" s="53"><f t="shared" si="1"/><v>0</v></c><c r="P72" s="53"><f t="shared" si="1"/><v>0</v></c><c r="Q72" s="53"><f t="shared" si="1"/><v>0</v></c><c r="R72" s="53"><f t="shared" si="1"/><v>490</v></c><c r="S72" s="53"><f t="shared" si="1"/><v>1640.3952990037117</v></c><c r="T72" s="71"><f>S72-AC62+AB62</f><v>801.16815466329922</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114.45588603921092</v></c><c r="D79" s="186"><f t="shared" si="2"/><v>1321.3236571056902</v></c><c r="E79" s="186"><f t="shared" si="2"/><v>8.5656363123886408</v></c><c r="F79" s="186"><f t="shared" si="2"/><v>52.94092293817301</v></c><c r="G79" s="186"><f t="shared" si="2"/><v>0</v></c><c r="H79" s="186"><f t="shared" si="2"/><v>0</v></c><c r="I79" s="53"><f>SUM(C79:H79)</f><v>1497.2861023954631</v></c><c r="J79" s="186"><f t="shared" ref="J79:O79" si="3">N48+J72</f><v>0</v></c><c r="K79" s="186"><f t="shared" si="3"/><v>0</v></c><c r="L79" s="186"><f t="shared" si="3"/><v>625.37100998842266</v></c><c r="M79" s="186"><f t="shared" si="3"/><v>0</v></c><c r="N79" s="186"><f t="shared" si="3"/><v>0</v></c><c r="O79" s="186"><f t="shared" si="3"/><v>111.79881432136355</v></c><c r="P79" s="186"><f>P72</f><v>0</v></c><c r="Q79" s="186"><f>Q72</f><v>0</v></c><c r="R79" s="53"><f>SUM(J79:Q79)</f><v>737.16982430978624</v></c><c r="S79" s="186"><f>Y62</f><v>0</v></c><c r="T79" s="186"><f>Z62</f><v>0</v></c><c r="U79" s="186"><f>$C$49+$C$50+$C$51</f><v>0</v></c><c r="V79" s="53"><f>S79-T79-U79</f><v>0</v></c><c r="W79" s="186"><f>$D$49+$D$50+$D$51</f><v>0</v></c><c r="X79" s="186"><f>$E$49+$E$50+$E$51</f><v>0</v></c><c r="Y79" s="53"><f>I79+R79+V79-W79-X79</f><v>2234.4559267052491</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0.30357142857142855</v></c><c r="J86" s="188" t="str"><f t="shared" si="4"/><v>-</v></c><c r="K86" s="188" t="str"><f t="shared" si="4"/><v>-</v></c><c r="L86" s="188"><f t="shared" si="4"/><v>1</v></c><c r="M86" s="188" t="str"><f t="shared" si="4"/><v>-</v></c><c r="N86" s="188" t="str"><f t="shared" si="4"/><v>-</v></c><c r="O86" s="188" t="str"><f t="shared" si="4"/><v>-</v></c><c r="P86" s="188" t="str"><f t="shared" si="4"/><v>-</v></c><c r="Q86" s="188" t="s"><v>522</v></c><c r="R86" s="67"><f t="shared" ref="R86:S88" si="5">IF(R69&gt;0,R59/R69,"-")</f><v>1</v></c><c r="S86" s="67"><f t="shared" si="5"/><v>0.5116005543603509</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144.96955147805673</v></c><c r="D95" s="64"><f>SUM(D96:D104)</f><v>0</v></c><c r="E95" s="64"><f>SUM(E96:E104)</f><v>0</v></c><c r="F95" s="64"><f t="shared" ref="F95:F126" si="8">SUM(C95:E95)</f><v>144.96955147805673</v></c><c r="G95" s="64"><f t="shared" ref="G95:L95" si="9">SUM(G96:G104)</f><v>0</v></c><c r="H95" s="64"><f t="shared" si="9"/><v>55.091796764342568</v></c><c r="I95" s="64"><f t="shared" si="9"/><v>0</v></c><c r="J95" s="64"><f t="shared" si="9"/><v>11.700295076874694</v></c><c r="K95" s="64"><f t="shared" si="9"/><v>0</v></c><c r="L95" s="64"><f t="shared" si="9"/><v>0</v></c><c r="M95" s="64"><f t="shared" ref="M95:M126" si="10">SUM(G95:L95)</f><v>66.792091841217257</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211.76164331927399</v></c></row><row r="96" spans="1:32" s="21" customFormat="1" ht="15.75"><c r="A96" s="22"/><c r="B96" s="182" t="str"><f>Translation!A61</f><v>Hot water</v></c><c r="C96" s="185"><f t="shared" ref="C96:C104" si="14">IF(AND(C$48&gt;0,($S$133+$V$143)&gt;0), ($S$133+$V$143)/C$48,0)*C18</f><v>16.877790673920913</v></c><c r="D96" s="185"><f t="shared" ref="D96:D104" si="15">IF(AND(D$48&gt;0,$S$134&gt;0), ($S$134)/D$48,0)*D18</f><v>0</v></c><c r="E96" s="185"><f t="shared" ref="E96:E104" si="16">IF(AND(E$48&gt;0,$S$135&gt;0), ($S$135)/E$48,0)*E18</f><v>0</v></c><c r="F96" s="64"><f t="shared" si="8"/><v>16.877790673920913</v></c><c r="G96" s="185"><f>'CO2 factors'!C$7*G18</f><v>0</v></c><c r="H96" s="185"><f>'CO2 factors'!D$7*H18</f><v>8.4878172977080144</v></c><c r="I96" s="185"><f>'CO2 factors'!E$7*I18</f><v>0</v></c><c r="J96" s="185"><f>'CO2 factors'!F$7*J18</f><v>0</v></c><c r="K96" s="185"><f>'CO2 factors'!G$7*K18</f><v>0</v></c><c r="L96" s="185"><f>'CO2 factors'!H$7*L18</f><v>0</v></c><c r="M96" s="64"><f t="shared" si="10"/><v>8.4878172977080144</v></c><c r="N96" s="185"><f>'CO2 factors'!J$7*N18</f><v>0</v></c><c r="O96" s="185"><f>'CO2 factors'!K$7*O18</f><v>0</v></c><c r="P96" s="185"><f>'CO2 factors'!L$7*P18</f><v>0</v></c><c r="Q96" s="185"><f>'CO2 factors'!M$7*Q18</f><v>0</v></c><c r="R96" s="185"><f>'CO2 factors'!N$7*R18</f><v>0</v></c><c r="S96" s="185"><f>'CO2 factors'!O$7*S18</f><v>0</v></c><c r="T96" s="64"><f t="shared" si="12"/><v>0</v></c><c r="U96" s="64"><f t="shared" si="13"/><v>25.365607971628926</v></c></row><row r="97" spans="1:21" s="21" customFormat="1" ht="15.75"><c r="A97" s="22"/><c r="B97" s="182" t="str"><f>Translation!A62</f><v>Heating and cooling</v></c><c r="C97" s="185"><f t="shared" si="14"/><v>64.014556677316037</v></c><c r="D97" s="185"><f t="shared" si="15"/><v>0</v></c><c r="E97" s="185"><f t="shared" si="16"/><v>0</v></c><c r="F97" s="64"><f t="shared" si="8"/><v>64.014556677316037</v></c><c r="G97" s="185"><f>'CO2 factors'!C$7*G19</f><v>0</v></c><c r="H97" s="185"><f>'CO2 factors'!D$7*H19</f><v>46.603979466634556</v></c><c r="I97" s="185"><f>'CO2 factors'!E$7*I19</f><v>0</v></c><c r="J97" s="185"><f>'CO2 factors'!F$7*J19</f><v>6.644205919118666</v></c><c r="K97" s="185"><f>'CO2 factors'!G$7*K19</f><v>0</v></c><c r="L97" s="185"><f>'CO2 factors'!H$7*L19</f><v>0</v></c><c r="M97" s="64"><f t="shared" si="10"/><v>53.248185385753224</v></c><c r="N97" s="185"><f>'CO2 factors'!J$7*N19</f><v>0</v></c><c r="O97" s="185"><f>'CO2 factors'!K$7*O19</f><v>0</v></c><c r="P97" s="185"><f>'CO2 factors'!L$7*P19</f><v>0</v></c><c r="Q97" s="185"><f>'CO2 factors'!M$7*Q19</f><v>0</v></c><c r="R97" s="185"><f>'CO2 factors'!N$7*R19</f><v>0</v></c><c r="S97" s="185"><f>'CO2 factors'!O$7*S19</f><v>0</v></c><c r="T97" s="64"><f t="shared" si="12"/><v>0</v></c><c r="U97" s="64"><f t="shared" si="13"/><v>117.26274206306925</v></c></row><row r="98" spans="1:21" s="21" customFormat="1" ht="15.75"><c r="A98" s="22"/><c r="B98" s="182" t="str"><f>Translation!A63</f><v>Lighting</v></c><c r="C98" s="185"><f t="shared" si="14"/><v>16.825303635854585</v></c><c r="D98" s="185"><f t="shared" si="15"/><v>0</v></c><c r="E98" s="185"><f t="shared" si="16"/><v>0</v></c><c r="F98" s="64"><f t="shared" si="8"/><v>16.825303635854585</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16.825303635854585</v></c></row><row r="99" spans="1:21" s="21" customFormat="1" ht="15.75"><c r="A99" s="22"/><c r="B99" s="182" t="str"><f>Translation!A64</f><v>Cooking</v></c><c r="C99" s="185"><f t="shared" si="14"/><v>13.439994874115142</v></c><c r="D99" s="185"><f t="shared" si="15"/><v>0</v></c><c r="E99" s="185"><f t="shared" si="16"/><v>0</v></c><c r="F99" s="64"><f t="shared" si="8"/><v>13.439994874115142</v></c><c r="G99" s="185"><f>'CO2 factors'!C$7*G21</f><v>0</v></c><c r="H99" s="185"><f>'CO2 factors'!D$7*H21</f><v>0</v></c><c r="I99" s="185"><f>'CO2 factors'!E$7*I21</f><v>0</v></c><c r="J99" s="185"><f>'CO2 factors'!F$7*J21</f><v>5.0560891577560279</v></c><c r="K99" s="185"><f>'CO2 factors'!G$7*K21</f><v>0</v></c><c r="L99" s="185"><f>'CO2 factors'!H$7*L21</f><v>0</v></c><c r="M99" s="64"><f t="shared" si="10"/><v>5.0560891577560279</v></c><c r="N99" s="185"><f>'CO2 factors'!J$7*N21</f><v>0</v></c><c r="O99" s="185"><f>'CO2 factors'!K$7*O21</f><v>0</v></c><c r="P99" s="185"><f>'CO2 factors'!L$7*P21</f><v>0</v></c><c r="Q99" s="185"><f>'CO2 factors'!M$7*Q21</f><v>0</v></c><c r="R99" s="185"><f>'CO2 factors'!N$7*R21</f><v>0</v></c><c r="S99" s="185"><f>'CO2 factors'!O$7*S21</f><v>0</v></c><c r="T99" s="64"><f t="shared" si="12"/><v>0</v></c><c r="U99" s="64"><f t="shared" si="13"/><v>18.49608403187117</v></c></row><row r="100" spans="1:21" s="21" customFormat="1" ht="15.75"><c r="A100" s="22"/><c r="B100" s="182" t="str"><f>Translation!A65</f><v>Refrigerator and freezers</v></c><c r="C100" s="185"><f t="shared" si="14"/><v>18.863150700512485</v></c><c r="D100" s="185"><f t="shared" si="15"/><v>0</v></c><c r="E100" s="185"><f t="shared" si="16"/><v>0</v></c><c r="F100" s="64"><f t="shared" si="8"/><v>18.863150700512485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18.863150700512485</v></c></row><row r="101" spans="1:21" s="21" customFormat="1" ht="15.75"><c r="A101" s="22"/><c r="B101" s="182" t="str"><f>Translation!A66</f><v>Laundry machines and dryers</v></c><c r="C101" s="185"><f t="shared" si="14"/><v>1.1480381980648986</v></c><c r="D101" s="185"><f t="shared" si="15"/><v>0</v></c><c r="E101" s="185"><f t="shared" si="16"/><v>0</v></c><c r="F101" s="64"><f t="shared" si="8"/><v>1.1480381980648986</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1.1480381980648986</v></c></row><row r="102" spans="1:21" s="21" customFormat="1" ht="15.75"><c r="A102" s="22"/><c r="B102" s="182" t="str"><f>Translation!A67</f><v>Dish washing</v></c><c r="C102" s="185"><f t="shared" si="14"/><v>0.5740190990324493</v></c><c r="D102" s="185"><f t="shared" si="15"/><v>0</v></c><c r="E102" s="185"><f t="shared" si="16"/><v>0</v></c><c r="F102" s="64"><f t="shared" si="8"/><v>0.5740190990324493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0.5740190990324493</v></c></row><row r="103" spans="1:21" s="21" customFormat="1" ht="15.75"><c r="A103" s="22"/><c r="B103" s="182" t="str"><f>Translation!A68</f><v>Tv sets</v></c><c r="C103" s="185"><f t="shared" si="14"/><v>1.4933327637905722</v></c><c r="D103" s="185"><f t="shared" si="15"/><v>0</v></c><c r="E103" s="185"><f t="shared" si="16"/><v>0</v></c><c r="F103" s="64"><f t="shared" si="8"/><v>1.4933327637905722</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1.4933327637905722</v></c></row><row r="104" spans="1:21" s="21" customFormat="1" ht="15.75"><c r="A104" s="22"/><c r="B104" s="182" t="str"><f>Translation!A69</f><v>Other electric appliances</v></c><c r="C104" s="185"><f t="shared" si="14"/><v>11.733364855449647</v></c><c r="D104" s="185"><f t="shared" si="15"/><v>0</v></c><c r="E104" s="185"><f t="shared" si="16"/><v>0</v></c><c r="F104" s="64"><f t="shared" si="8"/><v>11.733364855449647</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11.733364855449647</v></c></row><row r="105" spans="1:21" s="21" customFormat="1" ht="15.75"><c r="A105" s="22"/><c r="B105" s="66" t="str"><f>Translation!A70</f><v>PRIMARY SECTOR</v></c><c r="C105" s="64"><f>SUM(C106:C107)</f><v>2.4848145578487455</v></c><c r="D105" s="64"><f>SUM(D106:D107)</f><v>0</v></c><c r="E105" s="64"><f>SUM(E106:E107)</f><v>0</v></c><c r="F105" s="64"><f t="shared" si="8"/><v>2.4848145578487455</v></c><c r="G105" s="64"><f t="shared" ref="G105:L105" si="17">SUM(G106:G107)</f><v>0</v></c><c r="H105" s="64"><f t="shared" si="17"/><v>0.31378164564215427</v></c><c r="I105" s="64"><f t="shared" si="17"/><v>0</v></c><c r="J105" s="64"><f t="shared" si="17"/><v>0</v></c><c r="K105" s="64"><f t="shared" si="17"/><v>0</v></c><c r="L105" s="64"><f t="shared" si="17"/><v>0</v></c><c r="M105" s="64"><f t="shared" si="10"/><v>0.31378164564215427</v></c><c r="N105" s="64"><f t="shared" ref="N105:S105" si="18">SUM(N106:N107)</f><v>0</v></c><c r="O105" s="64"><f t="shared" si="18"/><v>0</v></c><c r="P105" s="64"><f t="shared" si="18"/><v>0</v></c><c r="Q105" s="64"><f t="shared" si="18"/><v>0</v></c><c r="R105" s="64"><f t="shared" si="18"/><v>0</v></c><c r="S105" s="64"><f t="shared" si="18"/><v>0</v></c><c r="T105" s="64"><f t="shared" si="12"/><v>0</v></c><c r="U105" s="64"><f t="shared" si="13"/><v>2.7985962034908995</v></c></row><row r="106" spans="1:21" s="21" customFormat="1" ht="15.75"><c r="A106" s="22"/><c r="B106" s="183" t="str"><f>Translation!A71</f><v>Agriculture, forestry and fishing</v></c><c r="C106" s="185"><f>IF(AND(C$48&gt;0,($S$133+$V$143)&gt;0), ($S$133+$V$143)/C$48,0)*C28</f><v>2.4848145578487455</v></c><c r="D106" s="185"><f>IF(AND(D$48&gt;0,$S$134&gt;0), ($S$134)/D$48,0)*D28</f><v>0</v></c><c r="E106" s="185"><f>IF(AND(E$48&gt;0,$S$135&gt;0), ($S$135)/E$48,0)*E28</f><v>0</v></c><c r="F106" s="64"><f t="shared" si="8"/><v>2.4848145578487455</v></c><c r="G106" s="185"><f>'CO2 factors'!C$7*G28</f><v>0</v></c><c r="H106" s="185"><f>'CO2 factors'!D$7*H28</f><v>0.31378164564215427</v></c><c r="I106" s="185"><f>'CO2 factors'!E$7*I28</f><v>0</v></c><c r="J106" s="185"><f>'CO2 factors'!F$7*J28</f><v>0</v></c><c r="K106" s="185"><f>'CO2 factors'!G$7*K28</f><v>0</v></c><c r="L106" s="185"><f>'CO2 factors'!H$7*L28</f><v>0</v></c><c r="M106" s="64"><f t="shared" si="10"/><v>0.31378164564215427</v></c><c r="N106" s="185"><f>'CO2 factors'!J$7*N28</f><v>0</v></c><c r="O106" s="185"><f>'CO2 factors'!K$7*O28</f><v>0</v></c><c r="P106" s="185"><f>'CO2 factors'!L$7*P28</f><v>0</v></c><c r="Q106" s="185"><f>'CO2 factors'!M$7*Q28</f><v>0</v></c><c r="R106" s="185"><f>'CO2 factors'!N$7*R28</f><v>0</v></c><c r="S106" s="185"><f>'CO2 factors'!O$7*S28</f><v>0</v></c><c r="T106" s="64"><f t="shared" si="12"/><v>0</v></c><c r="U106" s="64"><f t="shared" si="13"/><v>2.7985962034908995</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11.060715354514471</v></c><c r="D108" s="64"><f>SUM(D109:D111)</f><v>0</v></c><c r="E108" s="64"><f>SUM(E109:E111)</f><v>0</v></c><c r="F108" s="64"><f t="shared" si="8"/><v>11.060715354514471</v></c><c r="G108" s="64"><f t="shared" ref="G108:L108" si="19">SUM(G109:G111)</f><v>3.2760235958295501</v></c><c r="H108" s="64"><f t="shared" si="19"/><v>3.2768439287376223</v></c><c r="I108" s="64"><f t="shared" si="19"/><v>0</v></c><c r="J108" s="64"><f t="shared" si="19"/><v>0.11891618596712256</v></c><c r="K108" s="64"><f t="shared" si="19"/><v>0</v></c><c r="L108" s="64"><f t="shared" si="19"/><v>0</v></c><c r="M108" s="64"><f t="shared" si="10"/><v>6.671783710534295</v></c><c r="N108" s="64"><f t="shared" ref="N108:S108" si="20">SUM(N109:N111)</f><v>0</v></c><c r="O108" s="64"><f t="shared" si="20"/><v>0</v></c><c r="P108" s="64"><f t="shared" si="20"/><v>0</v></c><c r="Q108" s="64"><f t="shared" si="20"/><v>0</v></c><c r="R108" s="64"><f t="shared" si="20"/><v>0</v></c><c r="S108" s="64"><f t="shared" si="20"/><v>0</v></c><c r="T108" s="64"><f t="shared" si="12"/><v>0</v></c><c r="U108" s="64"><f t="shared" si="13"/><v>17.732499065048767</v></c></row><row r="109" spans="1:21" s="21" customFormat="1" ht="15.75"><c r="A109" s="22"/><c r="B109" s="183" t="str"><f>Translation!A74</f><v>Manufacturing</v></c><c r="C109" s="185"><f>IF(AND(C$48&gt;0,($S$133+$V$143)&gt;0), ($S$133+$V$143)/C$48,0)*C31</f><v>2.4132469864395203</v></c><c r="D109" s="185"><f>IF(AND(D$48&gt;0,$S$134&gt;0), ($S$134)/D$48,0)*D31</f><v>0</v></c><c r="E109" s="185"><f>IF(AND(E$48&gt;0,$S$135&gt;0), ($S$135)/E$48,0)*E31</f><v>0</v></c><c r="F109" s="64"><f t="shared" si="8"/><v>2.4132469864395203</v></c><c r="G109" s="185"><f>'CO2 factors'!C$7*G31</f><v>0.98280707874886464</v></c><c r="H109" s="185"><f>'CO2 factors'!D$7*H31</f><v>0.98305317862128649</v></c><c r="I109" s="185"><f>'CO2 factors'!E$7*I31</f><v>0</v></c><c r="J109" s="185"><f>'CO2 factors'!F$7*J31</f><v>0.11891618596712256</v></c><c r="K109" s="185"><f>'CO2 factors'!G$7*K31</f><v>0</v></c><c r="L109" s="185"><f>'CO2 factors'!H$7*L31</f><v>0</v></c><c r="M109" s="64"><f t="shared" si="10"/><v>2.0847764433372737</v></c><c r="N109" s="185"><f>'CO2 factors'!J$7*N31</f><v>0</v></c><c r="O109" s="185"><f>'CO2 factors'!K$7*O31</f><v>0</v></c><c r="P109" s="185"><f>'CO2 factors'!L$7*P31</f><v>0</v></c><c r="Q109" s="185"><f>'CO2 factors'!M$7*Q31</f><v>0</v></c><c r="R109" s="185"><f>'CO2 factors'!N$7*R31</f><v>0</v></c><c r="S109" s="185"><f>'CO2 factors'!O$7*S31</f><v>0</v></c><c r="T109" s="64"><f t="shared" si="12"/><v>0</v></c><c r="U109" s="64"><f t="shared" si="13"/><v>4.4980234297767936</v></c></row><row r="110" spans="1:21" s="21" customFormat="1" ht="30"><c r="A110" s="22"/><c r="B110" s="183" t="str"><f>Translation!A75</f><v>Water supply, sewerage, waste management and remediation activities</v></c><c r="C110" s="185"><f>IF(AND(C$48&gt;0,($S$133+$V$143)&gt;0), ($S$133+$V$143)/C$48,0)*C32</f><v>3.0165587330494015</v></c><c r="D110" s="185"><f>IF(AND(D$48&gt;0,$S$134&gt;0), ($S$134)/D$48,0)*D32</f><v>0</v></c><c r="E110" s="185"><f>IF(AND(E$48&gt;0,$S$135&gt;0), ($S$135)/E$48,0)*E32</f><v>0</v></c><c r="F110" s="64"><f t="shared" si="8"/><v>3.0165587330494015</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3.0165587330494015</v></c></row><row r="111" spans="1:21" s="21" customFormat="1" ht="15.75"><c r="A111" s="22"/><c r="B111" s="183" t="str"><f>Translation!A76</f><v>Construction</v></c><c r="C111" s="185"><f>IF(AND(C$48&gt;0,($S$133+$V$143)&gt;0), ($S$133+$V$143)/C$48,0)*C33</f><v>5.6309096350255485</v></c><c r="D111" s="185"><f>IF(AND(D$48&gt;0,$S$134&gt;0), ($S$134)/D$48,0)*D33</f><v>0</v></c><c r="E111" s="185"><f>IF(AND(E$48&gt;0,$S$135&gt;0), ($S$135)/E$48,0)*E33</f><v>0</v></c><c r="F111" s="64"><f t="shared" si="8"/><v>5.6309096350255485</v></c><c r="G111" s="75"><f>'CO2 factors'!C$7*G33</f><v>2.2932165170806855</v></c><c r="H111" s="75"><f>'CO2 factors'!D$7*H33</f><v>2.2937907501163357</v></c><c r="I111" s="75"><f>'CO2 factors'!E$7*I33</f><v>0</v></c><c r="J111" s="75"><f>'CO2 factors'!F$7*J33</f><v>0</v></c><c r="K111" s="75"><f>'CO2 factors'!G$7*K33</f><v>0</v></c><c r="L111" s="75"><f>'CO2 factors'!H$7*L33</f><v>0</v></c><c r="M111" s="64"><f t="shared" si="10"/><v>4.5870072671970217</v></c><c r="N111" s="75"><f>'CO2 factors'!J$7*N33</f><v>0</v></c><c r="O111" s="75"><f>'CO2 factors'!K$7*O33</f><v>0</v></c><c r="P111" s="75"><f>'CO2 factors'!L$7*P33</f><v>0</v></c><c r="Q111" s="75"><f>'CO2 factors'!M$7*Q33</f><v>0</v></c><c r="R111" s="75"><f>'CO2 factors'!N$7*R33</f><v>0</v></c><c r="S111" s="75"><f>'CO2 factors'!O$7*S33</f><v>0</v></c><c r="T111" s="64"><f t="shared" si="12"/><v>0</v></c><c r="U111" s="64"><f t="shared" si="13"/><v>10.217916902222569</v></c></row><row r="112" spans="1:21" s="21" customFormat="1" ht="15.75"><c r="A112" s="22"/><c r="B112" s="61" t="str"><f>Translation!A77</f><v>TERTIARY SECTOR</v></c><c r="C112" s="64"><f>SUM(C113:C120)</f><v>148.94870118469922</v></c><c r="D112" s="64"><f>SUM(D113:D120)</f><v>0</v></c><c r="E112" s="64"><f>SUM(E113:E120)</f><v>0</v></c><c r="F112" s="64"><f t="shared" si="8"/><v>148.94870118469922</v></c><c r="G112" s="64"><f t="shared" ref="G112:L112" si="21">SUM(G113:G120)</f><v>0</v></c><c r="H112" s="64"><f t="shared" si="21"/><v>12.554644386935173</v></c><c r="I112" s="64"><f t="shared" si="21"/><v>0</v></c><c r="J112" s="64"><f t="shared" si="21"/><v>0.88661024231970609</v></c><c r="K112" s="64"><f t="shared" si="21"/><v>0</v></c><c r="L112" s="64"><f t="shared" si="21"/><v>0</v></c><c r="M112" s="64"><f t="shared" si="10"/><v>13.44125462925488</v></c><c r="N112" s="64"><f t="shared" ref="N112:S112" si="22">SUM(N113:N120)</f><v>0</v></c><c r="O112" s="64"><f t="shared" si="22"/><v>0</v></c><c r="P112" s="64"><f t="shared" si="22"/><v>0</v></c><c r="Q112" s="64"><f t="shared" si="22"/><v>0</v></c><c r="R112" s="64"><f t="shared" si="22"/><v>0</v></c><c r="S112" s="64"><f t="shared" si="22"/><v>0</v></c><c r="T112" s="64"><f t="shared" si="12"/><v>0</v></c><c r="U112" s="64"><f t="shared" si="13"/><v>162.38995581395409</v></c></row><row r="113" spans="1:23" s="21" customFormat="1" ht="30"><c r="A113" s="22"/><c r="B113" s="183" t="str"><f>Translation!A78</f><v xml:space="preserve">Wholesale and retail trade; repair of motor vehicles and motorcycles </v></c><c r="C113" s="185"><f t="shared" ref="C113:C120" si="23">IF(AND(C$48&gt;0,($S$133+$V$143)&gt;0), ($S$133+$V$143)/C$48,0)*C35</f><v>23.537706934102154</v></c><c r="D113" s="185"><f t="shared" ref="D113:D120" si="24">IF(AND(D$48&gt;0,$S$134&gt;0), ($S$134)/D$48,0)*D35</f><v>0</v></c><c r="E113" s="185"><f t="shared" ref="E113:E120" si="25">IF(AND(E$48&gt;0,$S$135&gt;0), ($S$135)/E$48,0)*E35</f><v>0</v></c><c r="F113" s="64"><f t="shared" si="8"/><v>23.537706934102154</v></c><c r="G113" s="185"><f>'CO2 factors'!C$7*G35</f><v>0</v></c><c r="H113" s="185"><f>'CO2 factors'!D$7*H35</f><v>1.7621993617393841</v></c><c r="I113" s="185"><f>'CO2 factors'!E$7*I35</f><v>0</v></c><c r="J113" s="185"><f>'CO2 factors'!F$7*J35</f><v>0</v></c><c r="K113" s="185"><f>'CO2 factors'!G$7*K35</f><v>0</v></c><c r="L113" s="185"><f>'CO2 factors'!H$7*L35</f><v>0</v></c><c r="M113" s="64"><f t="shared" si="10"/><v>1.7621993617393841</v></c><c r="N113" s="185"><f>'CO2 factors'!J$7*N35</f><v>0</v></c><c r="O113" s="185"><f>'CO2 factors'!K$7*O35</f><v>0</v></c><c r="P113" s="185"><f>'CO2 factors'!L$7*P35</f><v>0</v></c><c r="Q113" s="185"><f>'CO2 factors'!M$7*Q35</f><v>0</v></c><c r="R113" s="185"><f>'CO2 factors'!N$7*R35</f><v>0</v></c><c r="S113" s="185"><f>'CO2 factors'!O$7*S35</f><v>0</v></c><c r="T113" s="64"><f t="shared" si="12"/><v>0</v></c><c r="U113" s="64"><f t="shared" si="13"/><v>25.299906295841538</v></c></row><row r="114" spans="1:23" s="21" customFormat="1" ht="15.75"><c r="A114" s="22"/><c r="B114" s="183" t="str"><f>Translation!A79</f><v>Accommodation and food service activities</v></c><c r="C114" s="185"><f t="shared" si="23"/><v>74.88594272576205</v></c><c r="D114" s="185"><f t="shared" si="24"/><v>0</v></c><c r="E114" s="185"><f t="shared" si="25"/><v>0</v></c><c r="F114" s="64"><f t="shared" si="8"/><v>74.88594272576205</v></c><c r="G114" s="185"><f>'CO2 factors'!C$7*G36</f><v>0</v></c><c r="H114" s="185"><f>'CO2 factors'!D$7*H36</f><v>10.179928270764949</v></c><c r="I114" s="185"><f>'CO2 factors'!E$7*I36</f><v>0</v></c><c r="J114" s="185"><f>'CO2 factors'!F$7*J36</f><v>0.88661024231970609</v></c><c r="K114" s="185"><f>'CO2 factors'!G$7*K36</f><v>0</v></c><c r="L114" s="185"><f>'CO2 factors'!H$7*L36</f><v>0</v></c><c r="M114" s="64"><f t="shared" si="10"/><v>11.066538513084655</v></c><c r="N114" s="185"><f>'CO2 factors'!J$7*N36</f><v>0</v></c><c r="O114" s="185"><f>'CO2 factors'!K$7*O36</f><v>0</v></c><c r="P114" s="185"><f>'CO2 factors'!L$7*P36</f><v>0</v></c><c r="Q114" s="185"><f>'CO2 factors'!M$7*Q36</f><v>0</v></c><c r="R114" s="185"><f>'CO2 factors'!N$7*R36</f><v>0</v></c><c r="S114" s="185"><f>'CO2 factors'!O$7*S36</f><v>0</v></c><c r="T114" s="64"><f t="shared" si="12"/><v>0</v></c><c r="U114" s="64"><f t="shared" si="13"/><v>85.952481238846701</v></c></row><row r="115" spans="1:23" s="21" customFormat="1" ht="15.75"><c r="A115" s="22"/><c r="B115" s="183" t="str"><f>Translation!A80</f><v>General public administration and social security</v></c><c r="C115" s="185"><f t="shared" si="23"/><v>8.2302524566813116</v></c><c r="D115" s="185"><f t="shared" si="24"/><v>0</v></c><c r="E115" s="185"><f t="shared" si="25"/><v>0</v></c><c r="F115" s="64"><f t="shared" si="8"/><v>8.2302524566813116</v></c><c r="G115" s="185"><f>'CO2 factors'!C$7*G37</f><v>0</v></c><c r="H115" s="185"><f>'CO2 factors'!D$7*H37</f><v>0.44236593970392385</v></c><c r="I115" s="185"><f>'CO2 factors'!E$7*I37</f><v>0</v></c><c r="J115" s="185"><f>'CO2 factors'!F$7*J37</f><v>0</v></c><c r="K115" s="185"><f>'CO2 factors'!G$7*K37</f><v>0</v></c><c r="L115" s="185"><f>'CO2 factors'!H$7*L37</f><v>0</v></c><c r="M115" s="64"><f t="shared" si="10"/><v>0.44236593970392385</v></c><c r="N115" s="185"><f>'CO2 factors'!J$7*N37</f><v>0</v></c><c r="O115" s="185"><f>'CO2 factors'!K$7*O37</f><v>0</v></c><c r="P115" s="185"><f>'CO2 factors'!L$7*P37</f><v>0</v></c><c r="Q115" s="185"><f>'CO2 factors'!M$7*Q37</f><v>0</v></c><c r="R115" s="185"><f>'CO2 factors'!N$7*R37</f><v>0</v></c><c r="S115" s="185"><f>'CO2 factors'!O$7*S37</f><v>0</v></c><c r="T115" s="64"><f t="shared" si="12"/><v>0</v></c><c r="U115" s="64"><f t="shared" si="13"/><v>8.6726183963852357</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5.8567784699217027</v></c><c r="D117" s="185"><f t="shared" si="24"/><v>0</v></c><c r="E117" s="185"><f t="shared" si="25"/><v>0</v></c><c r="F117" s="64"><f t="shared" si="8"/><v>5.8567784699217027</v></c><c r="G117" s="185"><f>'CO2 factors'!C$7*G39</f><v>0</v></c><c r="H117" s="185"><f>'CO2 factors'!D$7*H39</f><v>1.9185189952338551</v></c><c r="I117" s="185"><f>'CO2 factors'!E$7*I39</f><v>0</v></c><c r="J117" s="185"><f>'CO2 factors'!F$7*J39</f><v>0</v></c><c r="K117" s="185"><f>'CO2 factors'!G$7*K39</f><v>0</v></c><c r="L117" s="185"><f>'CO2 factors'!H$7*L39</f><v>0</v></c><c r="M117" s="64"><f t="shared" si="10"/><v>1.9185189952338551</v></c><c r="N117" s="185"><f>'CO2 factors'!J$7*N39</f><v>0</v></c><c r="O117" s="185"><f>'CO2 factors'!K$7*O39</f><v>0</v></c><c r="P117" s="185"><f>'CO2 factors'!L$7*P39</f><v>0</v></c><c r="Q117" s="185"><f>'CO2 factors'!M$7*Q39</f><v>0</v></c><c r="R117" s="185"><f>'CO2 factors'!N$7*R39</f><v>0</v></c><c r="S117" s="185"><f>'CO2 factors'!O$7*S39</f><v>0</v></c><c r="T117" s="64"><f t="shared" si="12"/><v>0</v></c><c r="U117" s="64"><f t="shared" si="13"/><v>7.7752974651555578</v></c></row><row r="118" spans="1:23" s="21" customFormat="1" ht="15.75"><c r="A118" s="22"/><c r="B118" s="183" t="str"><f>Translation!A83</f><v>Human health and social work activities</v></c><c r="C118" s="185"><f t="shared" si="23"/><v>2.8360362052936727</v></c><c r="D118" s="185"><f t="shared" si="24"/><v>0</v></c><c r="E118" s="185"><f t="shared" si="25"/><v>0</v></c><c r="F118" s="64"><f t="shared" si="8"/><v>2.8360362052936727</v></c><c r="G118" s="185"><f>'CO2 factors'!C$7*G40</f><v>0</v></c><c r="H118" s="185"><f>'CO2 factors'!D$7*H40</f><v>0.37897528156912752</v></c><c r="I118" s="185"><f>'CO2 factors'!E$7*I40</f><v>0</v></c><c r="J118" s="185"><f>'CO2 factors'!F$7*J40</f><v>0</v></c><c r="K118" s="185"><f>'CO2 factors'!G$7*K40</f><v>0</v></c><c r="L118" s="185"><f>'CO2 factors'!H$7*L40</f><v>0</v></c><c r="M118" s="64"><f t="shared" si="10"/><v>0.37897528156912752</v></c><c r="N118" s="185"><f>'CO2 factors'!J$7*N40</f><v>0</v></c><c r="O118" s="185"><f>'CO2 factors'!K$7*O40</f><v>0</v></c><c r="P118" s="185"><f>'CO2 factors'!L$7*P40</f><v>0</v></c><c r="Q118" s="185"><f>'CO2 factors'!M$7*Q40</f><v>0</v></c><c r="R118" s="185"><f>'CO2 factors'!N$7*R40</f><v>0</v></c><c r="S118" s="185"><f>'CO2 factors'!O$7*S40</f><v>0</v></c><c r="T118" s="64"><f t="shared" si="12"/><v>0</v></c><c r="U118" s="64"><f t="shared" si="13"/><v>3.2150114868628004</v></c></row><row r="119" spans="1:23" s="21" customFormat="1" ht="15.75"><c r="A119" s="22"/><c r="B119" s="183" t="str"><f>Translation!A84</f><v>Other services</v></c><c r="C119" s="185"><f t="shared" si="23"/><v>26.730884788242953</v></c><c r="D119" s="185"><f t="shared" si="24"/><v>0</v></c><c r="E119" s="185"><f t="shared" si="25"/><v>0</v></c><c r="F119" s="64"><f t="shared" si="8"/><v>26.730884788242953</v></c><c r="G119" s="185"><f>'CO2 factors'!C$7*G41</f><v>0</v></c><c r="H119" s="185"><f>'CO2 factors'!D$7*H41</f><v>-2.1273434620760669</v></c><c r="I119" s="185"><f>'CO2 factors'!E$7*I41</f><v>0</v></c><c r="J119" s="185"><f>'CO2 factors'!F$7*J41</f><v>0</v></c><c r="K119" s="185"><f>'CO2 factors'!G$7*K41</f><v>0</v></c><c r="L119" s="185"><f>'CO2 factors'!H$7*L41</f><v>0</v></c><c r="M119" s="64"><f t="shared" si="10"/><v>-2.1273434620760669</v></c><c r="N119" s="185"><f>'CO2 factors'!J$7*N41</f><v>0</v></c><c r="O119" s="185"><f>'CO2 factors'!K$7*O41</f><v>0</v></c><c r="P119" s="185"><f>'CO2 factors'!L$7*P41</f><v>0</v></c><c r="Q119" s="185"><f>'CO2 factors'!M$7*Q41</f><v>0</v></c><c r="R119" s="185"><f>'CO2 factors'!N$7*R41</f><v>0</v></c><c r="S119" s="185"><f>'CO2 factors'!O$7*S41</f><v>0</v></c><c r="T119" s="64"><f t="shared" si="12"/><v>0</v></c><c r="U119" s="64"><f t="shared" si="13"/><v>24.603541326166887</v></c></row><row r="120" spans="1:23" s="21" customFormat="1" ht="15.75"><c r="A120" s="22"/><c r="B120" s="183" t="str"><f>Translation!A85</f><v>Public lighting</v></c><c r="C120" s="185"><f t="shared" si="23"/><v>6.8710996046953969</v></c><c r="D120" s="185"><f t="shared" si="24"/><v>0</v></c><c r="E120" s="185"><f t="shared" si="25"/><v>0</v></c><c r="F120" s="64"><f t="shared" si="8"/><v>6.8710996046953969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6.8710996046953969</v></c></row><row r="121" spans="1:23" s="21" customFormat="1" ht="15.75"><c r="A121" s="22"/><c r="B121" s="61" t="str"><f>Translation!A86</f><v>TRANSPORTS</v></c><c r="C121" s="64"><f>SUM(C122:C125)</f><v>0.92432865066166481</v></c><c r="D121" s="64"><f>SUM(D122:D125)</f><v>0</v></c><c r="E121" s="64"><f>SUM(E122:E125)</f><v>0</v></c><c r="F121" s="64"><f t="shared" si="8"/><v>0.92432865066166481</v></c><c r="G121" s="64"><f t="shared" ref="G121:L121" si="26">SUM(G122:G125)</f><v>0</v></c><c r="H121" s="64"><f t="shared" si="26"/><v>1.8254071048913694</v></c><c r="I121" s="64"><f t="shared" si="26"/><v>2.1328434417847717</v></c><c r="J121" s="64"><f t="shared" si="26"/><v>0</v></c><c r="K121" s="64"><f t="shared" si="26"/><v>0</v></c><c r="L121" s="64"><f t="shared" si="26"/><v>0</v></c><c r="M121" s="64"><f t="shared" si="10"/><v>3.9582505466761413</v></c><c r="N121" s="64"><f t="shared" ref="N121:S121" si="27">SUM(N122:N125)</f><v>0</v></c><c r="O121" s="64"><f t="shared" si="27"/><v>0</v></c><c r="P121" s="64"><f t="shared" si="27"/><v>0</v></c><c r="Q121" s="64"><f t="shared" si="27"/><v>0</v></c><c r="R121" s="64"><f t="shared" si="27"/><v>0</v></c><c r="S121" s="64"><f t="shared" si="27"/><v>0</v></c><c r="T121" s="64"><f t="shared" si="12"/><v>0</v></c><c r="U121" s="64"><f t="shared" si="13"/><v>4.8825791973378063</v></c></row><row r="122" spans="1:23" s="21" customFormat="1" ht="30"><c r="A122" s="22"/><c r="B122" s="183" t="str"><f>Translation!A87</f><v>Passenger transport by road (public transport, taxi, tourism, transfers, etc.)</v></c><c r="C122" s="185"><f>IF(AND(C$48&gt;0,($S$133+$V$143)&gt;0), ($S$133+$V$143)/C$48,0)*C44</f><v>2.2646440185866038E-2</v></c><c r="D122" s="185"><f>IF(AND(D$48&gt;0,$S$134&gt;0), ($S$134)/D$48,0)*D44</f><v>0</v></c><c r="E122" s="185"><f>IF(AND(E$48&gt;0,$S$135&gt;0), ($S$135)/E$48,0)*E44</f><v>0</v></c><c r="F122" s="64"><f t="shared" si="8"/><v>2.2646440185866038E-2</v></c><c r="G122" s="185"><f>'CO2 factors'!C$7*G44</f><v>0</v></c><c r="H122" s="185"><f>'CO2 factors'!D$7*H44</f><v>9.5322850724772631E-2</v></c><c r="I122" s="185"><f>'CO2 factors'!E$7*I44</f><v>2.0498000380845205E-2</v></c><c r="J122" s="185"><f>'CO2 factors'!F$7*J44</f><v>0</v></c><c r="K122" s="185"><f>'CO2 factors'!G$7*K44</f><v>0</v></c><c r="L122" s="185"><f>'CO2 factors'!H$7*L44</f><v>0</v></c><c r="M122" s="64"><f t="shared" si="10"/><v>0.11582085110561784</v></c><c r="N122" s="185"><f>'CO2 factors'!J$7*N44</f><v>0</v></c><c r="O122" s="185"><f>'CO2 factors'!K$7*O44</f><v>0</v></c><c r="P122" s="185"><f>'CO2 factors'!L$7*P44</f><v>0</v></c><c r="Q122" s="185"><f>'CO2 factors'!M$7*Q44</f><v>0</v></c><c r="R122" s="185"><f>'CO2 factors'!N$7*R44</f><v>0</v></c><c r="S122" s="185"><f>'CO2 factors'!O$7*S44</f><v>0</v></c><c r="T122" s="64"><f t="shared" si="12"/><v>0</v></c><c r="U122" s="64"><f t="shared" si="13"/><v>0.13846729129148388</v></c></row><row r="123" spans="1:23" s="21" customFormat="1" ht="15.75"><c r="A123" s="22"/><c r="B123" s="183" t="str"><f>Translation!A88</f><v>Other fleet for public and private services</v></c><c r="C123" s="185"><f>IF(AND(C$48&gt;0,($S$133+$V$143)&gt;0), ($S$133+$V$143)/C$48,0)*C45</f><v>0.35379873025366582</v></c><c r="D123" s="185"><f>IF(AND(D$48&gt;0,$S$134&gt;0), ($S$134)/D$48,0)*D45</f><v>0</v></c><c r="E123" s="185"><f>IF(AND(E$48&gt;0,$S$135&gt;0), ($S$135)/E$48,0)*E45</f><v>0</v></c><c r="F123" s="64"><f t="shared" si="8"/><v>0.35379873025366582</v></c><c r="G123" s="185"><f>'CO2 factors'!C$7*G45</f><v>0</v></c><c r="H123" s="185"><f>'CO2 factors'!D$7*H45</f><v>1.3860992885304328</v></c><c r="I123" s="185"><f>'CO2 factors'!E$7*I45</f><v>0.29806351287396254</v></c><c r="J123" s="185"><f>'CO2 factors'!F$7*J45</f><v>0</v></c><c r="K123" s="185"><f>'CO2 factors'!G$7*K45</f><v>0</v></c><c r="L123" s="185"><f>'CO2 factors'!H$7*L45</f><v>0</v></c><c r="M123" s="64"><f t="shared" si="10"/><v>1.6841628014043954</v></c><c r="N123" s="185"><f>'CO2 factors'!J$7*N45</f><v>0</v></c><c r="O123" s="185"><f>'CO2 factors'!K$7*O45</f><v>0</v></c><c r="P123" s="185"><f>'CO2 factors'!L$7*P45</f><v>0</v></c><c r="Q123" s="185"><f>'CO2 factors'!M$7*Q45</f><v>0</v></c><c r="R123" s="185"><f>'CO2 factors'!N$7*R45</f><v>0</v></c><c r="S123" s="185"><f>'CO2 factors'!O$7*S45</f><v>0</v></c><c r="T123" s="64"><f t="shared" si="12"/><v>0</v></c><c r="U123" s="64"><f t="shared" si="13"/><v>2.0379615316580613</v></c></row><row r="124" spans="1:23" s="21" customFormat="1" ht="15.75"><c r="A124" s="22"/><c r="B124" s="183" t="str"><f>Translation!A89</f><v>Freight transport by road and removal services</v></c><c r="C124" s="185"><f>IF(AND(C$48&gt;0,($S$133+$V$143)&gt;0), ($S$133+$V$143)/C$48,0)*C46</f><v>1.9342258652708787E-2</v></c><c r="D124" s="185"><f>IF(AND(D$48&gt;0,$S$134&gt;0), ($S$134)/D$48,0)*D46</f><v>0</v></c><c r="E124" s="185"><f>IF(AND(E$48&gt;0,$S$135&gt;0), ($S$135)/E$48,0)*E46</f><v>0</v></c><c r="F124" s="64"><f t="shared" si="8"/><v>1.9342258652708787E-2</v></c><c r="G124" s="185"><f>'CO2 factors'!C$7*G46</f><v>0</v></c><c r="H124" s="185"><f>'CO2 factors'!D$7*H46</f><v>7.2748593594680689E-3</v></c><c r="I124" s="185"><f>'CO2 factors'!E$7*I46</f><v>7.1446509946992739E-2</v></c><c r="J124" s="185"><f>'CO2 factors'!F$7*J46</f><v>0</v></c><c r="K124" s="185"><f>'CO2 factors'!G$7*K46</f><v>0</v></c><c r="L124" s="185"><f>'CO2 factors'!H$7*L46</f><v>0</v></c><c r="M124" s="64"><f t="shared" si="10"/><v>7.8721369306460814E-2</v></c><c r="N124" s="185"><f>'CO2 factors'!J$7*N46</f><v>0</v></c><c r="O124" s="185"><f>'CO2 factors'!K$7*O46</f><v>0</v></c><c r="P124" s="185"><f>'CO2 factors'!L$7*P46</f><v>0</v></c><c r="Q124" s="185"><f>'CO2 factors'!M$7*Q46</f><v>0</v></c><c r="R124" s="185"><f>'CO2 factors'!N$7*R46</f><v>0</v></c><c r="S124" s="185"><f>'CO2 factors'!O$7*S46</f><v>0</v></c><c r="T124" s="64"><f t="shared" si="12"/><v>0</v></c><c r="U124" s="64"><f t="shared" si="13"/><v>9.8063627959169605E-2</v></c></row><row r="125" spans="1:23" s="21" customFormat="1" ht="15.75"><c r="A125" s="22"/><c r="B125" s="182" t="str"><f>Translation!A90</f><v>Private transports</v></c><c r="C125" s="185"><f>IF(AND(C$48&gt;0,($S$133+$V$143)&gt;0), ($S$133+$V$143)/C$48,0)*C47</f><v>0.52854122156942418</v></c><c r="D125" s="185"><f>IF(AND(D$48&gt;0,$S$134&gt;0), ($S$134)/D$48,0)*D47</f><v>0</v></c><c r="E125" s="185"><f>IF(AND(E$48&gt;0,$S$135&gt;0), ($S$135)/E$48,0)*E47</f><v>0</v></c><c r="F125" s="64"><f t="shared" si="8"/><v>0.52854122156942418</v></c><c r="G125" s="185"><f>'CO2 factors'!C$7*G47</f><v>0</v></c><c r="H125" s="185"><f>'CO2 factors'!D$7*H47</f><v>0.3367101062766959</v></c><c r="I125" s="185"><f>'CO2 factors'!E$7*I47</f><v>1.7428354185829711</v></c><c r="J125" s="185"><f>'CO2 factors'!F$7*J47</f><v>0</v></c><c r="K125" s="185"><f>'CO2 factors'!G$7*K47</f><v>0</v></c><c r="L125" s="185"><f>'CO2 factors'!H$7*L47</f><v>0</v></c><c r="M125" s="64"><f t="shared" si="10"/><v>2.0795455248596668</v></c><c r="N125" s="185"><f>'CO2 factors'!J$7*N47</f><v>0</v></c><c r="O125" s="185"><f>'CO2 factors'!K$7*O47</f><v>0</v></c><c r="P125" s="185"><f>'CO2 factors'!L$7*P47</f><v>0</v></c><c r="Q125" s="185"><f>'CO2 factors'!M$7*Q47</f><v>0</v></c><c r="R125" s="185"><f>'CO2 factors'!N$7*R47</f><v>0</v></c><c r="S125" s="185"><f>'CO2 factors'!O$7*S47</f><v>0</v></c><c r="T125" s="64"><f t="shared" si="12"/><v>0</v></c><c r="U125" s="64"><f t="shared" si="13"/><v>2.6080867464290911</v></c></row><row r="126" spans="1:23" s="21" customFormat="1" ht="15.75"><c r="A126" s="22"/><c r="B126" s="73" t="str"><f>Translation!A118</f><v>TOTAL FOR INTERNAL MARKET</v></c><c r="C126" s="65"><f>C95+C105+C108+C112+C121</f><v>308.38811122578079</v></c><c r="D126" s="65"><f>D95+D105+D108+D112+D121</f><v>0</v></c><c r="E126" s="65"><f>E95+E105+E108+E112+E121</f><v>0</v></c><c r="F126" s="64"><f t="shared" si="8"/><v>308.38811122578079</v></c><c r="G126" s="65"><f t="shared" ref="G126:L126" si="28">G95+G105+G108+G112+G121</f><v>3.2760235958295501</v></c><c r="H126" s="65"><f t="shared" si="28"/><v>73.062473830548882</v></c><c r="I126" s="65"><f t="shared" si="28"/><v>2.1328434417847717</v></c><c r="J126" s="65"><f t="shared" si="28"/><v>12.705821505161524</v></c><c r="K126" s="65"><f t="shared" si="28"/><v>0</v></c><c r="L126" s="65"><f t="shared" si="28"/><v>0</v></c><c r="M126" s="64"><f t="shared" si="10"/><v>91.177162373324734</v></c><c r="N126" s="65"><f t="shared" ref="N126:S126" si="29">N95+N105+N108+N112+N121</f><v>0</v></c><c r="O126" s="65"><f t="shared" si="29"/><v>0</v></c><c r="P126" s="65"><f t="shared" si="29"/><v>0</v></c><c r="Q126" s="65"><f t="shared" si="29"/><v>0</v></c><c r="R126" s="65"><f t="shared" si="29"/><v>0</v></c><c r="S126" s="65"><f t="shared" si="29"/><v>0</v></c><c r="T126" s="64"><f t="shared" si="12"/><v>0</v></c><c r="U126" s="64"><f t="shared" si="13"/><v>399.56527359910552</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28.6571686091103</v></c><c r="D133" s="189"><f>'CO2 factors'!D$7*D69</f><v>279.73094261667046</v></c><c r="E133" s="189"><f>'CO2 factors'!E$7*E69</f><v>0</v></c><c r="F133" s="189"><f>'CO2 factors'!F$7*F69</f><v>0</v></c><c r="G133" s="189"><f>'CO2 factors'!G$7*G69</f><v>0</v></c><c r="H133" s="189"><f>'CO2 factors'!H$7*H69</f><v>0</v></c><c r="I133" s="59"><f>SUM(C133:H133)</f><v>308.38811122578079</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308.38811122578079</v></c><c r="T133" s="58"/><c r="U133" s="321" t="str"><f>Translation!A124</f><v>Electricity</v></c><c r="V133" s="322"/><c r="W133" s="190"><f>IF(S59&gt;0,S133/S59,0)</f><v>0.36746679764291623</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28.6571686091103</v></c><c r="D136" s="53"><f t="shared" si="30"/><v>279.73094261667046</v></c><c r="E136" s="53"><f t="shared" si="30"/><v>0</v></c><c r="F136" s="53"><f t="shared" si="30"/><v>0</v></c><c r="G136" s="53"><f t="shared" si="30"/><v>0</v></c><c r="H136" s="53"><f t="shared" si="30"/><v>0</v></c><c r="I136" s="53"><f t="shared" si="30"/><v>308.38811122578079</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308.38811122578079</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31.93319220493985</v></c><c r="D143" s="186"><f>'CO2 factors'!D$7*D79</f><v>352.79341644721933</v></c><c r="E143" s="186"><f>'CO2 factors'!E$7*E79</f><v>2.1328434417847717</v></c><c r="F143" s="186"><f>'CO2 factors'!F$7*F79</f><v>12.705821505161522</v></c><c r="G143" s="186"><f>'CO2 factors'!G$7*G79</f><v>0</v></c><c r="H143" s="186"><f>'CO2 factors'!H$7*H79</f><v>0</v></c><c r="I143" s="53"><f>SUM(C143:H143)</f><v>399.56527359910547</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399.56527359910547</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Donousa</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1746</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0.87810313114096061</v></c><c r="I14" s="221"/><c r="J14" s="221"><v>0.18680462162061909</v></c><c r="K14" s="323"><v>31.55</v></c><c r="L14" s="323"><v>1.79</v></c><c r="M14" s="324"><v>8.86</v></c></row><row r="15" spans="1:13" s="33" customFormat="1" ht="30"><c r="B15" s="340"/><c r="C15" s="218" t="s"><v>1690</v></c><c r="D15" s="218" t="s"><v>1689</v></c><c r="E15" s="219"><v>2012</v></c><c r="F15" s="220"><v>2020</v></c><c r="G15" s="221"/><c r="H15" s="221"><v>6.1371764129714093</v></c><c r="I15" s="221"><v>5.0780595302320348</v></c><c r="J15" s="221"><v>3.0037639320261302</v></c><c r="K15" s="342"/><c r="L15" s="342"/><c r="M15" s="344"/></row><row r="16" spans="1:13" s="33" customFormat="1" ht="45"><c r="B16" s="339" t="str"><f>Translation!A62</f><v>Heating and cooling</v></c><c r="C16" s="218" t="s"><v>1691</v></c><c r="D16" s="218" t="s"><v>1689</v></c><c r="E16" s="219"><v>2012</v></c><c r="F16" s="220"><v>2020</v></c><c r="G16" s="221"/><c r="H16" s="221"><v>2.10517967006591</v></c><c r="I16" s="221"/><c r="J16" s="221"><v>0.49832348165101492</v></c><c r="K16" s="342"/><c r="L16" s="342"/><c r="M16" s="344"/></row><row r="17" spans="2:13" s="33" customFormat="1" ht="30"><c r="B17" s="341"/><c r="C17" s="218" t="s"><v>1692</v></c><c r="D17" s="218" t="s"><v>1689</v></c><c r="E17" s="219"><v>2012</v></c><c r="F17" s="220"><v>2020</v></c><c r="G17" s="221"/><c r="H17" s="221"><v>-22.416569670947258</v></c><c r="I17" s="221"/><c r="J17" s="221"><v>-6.0296124167682841</v></c><c r="K17" s="342"/><c r="L17" s="342"/><c r="M17" s="344"/></row><row r="18" spans="2:13" s="33" customFormat="1" ht="45"><c r="B18" s="341"/><c r="C18" s="218" t="s"><v>1693</v></c><c r="D18" s="218" t="s"><v>1689</v></c><c r="E18" s="219"><v>2012</v></c><c r="F18" s="220"><v>2020</v></c><c r="G18" s="221"/><c r="H18" s="221"><v>2.10517967006591</v></c><c r="I18" s="221"/><c r="J18" s="221"><v>0.49832348165101492</v></c><c r="K18" s="342"/><c r="L18" s="342"/><c r="M18" s="344"/></row><row r="19" spans="2:13" s="33" customFormat="1" ht="45"><c r="B19" s="340"/><c r="C19" s="218" t="s"><v>1694</v></c><c r="D19" s="218" t="s"><v>1689</v></c><c r="E19" s="219"><v>2012</v></c><c r="F19" s="220"><v>2020</v></c><c r="G19" s="221"/><c r="H19" s="221"><v>19.387884498025112</v></c><c r="I19" s="221"/><c r="J19" s="221"><v>4.5893650989899522</v></c><c r="K19" s="342"/><c r="L19" s="342"/><c r="M19" s="344"/></row><row r="20" spans="2:13" s="33" customFormat="1" ht="45"><c r="B20" s="339" t="str"><f>Translation!A63</f><v>Lighting</v></c><c r="C20" s="218" t="s"><v>1695</v></c><c r="D20" s="218" t="s"><v>1689</v></c><c r="E20" s="219"><v>2012</v></c><c r="F20" s="220"><v>2020</v></c><c r="G20" s="221"/><c r="H20" s="221"><v>0.53000915908584523</v></c><c r="I20" s="221"/><c r="J20" s="221"><v>0.14208031243207289</v></c><c r="K20" s="342"/><c r="L20" s="342"/><c r="M20" s="344"/></row><row r="21" spans="2:13" s="33" customFormat="1" ht="30"><c r="B21" s="340"/><c r="C21" s="218" t="s"><v>1696</v></c><c r="D21" s="218" t="s"><v>1689</v></c><c r="E21" s="219"><v>2012</v></c><c r="F21" s="220"><v>2020</v></c><c r="G21" s="221"/><c r="H21" s="221"><v>7.3213206180275341</v></c><c r="I21" s="221"/><c r="J21" s="221"><v>1.9626368771040841</v></c><c r="K21" s="342"/><c r="L21" s="342"/><c r="M21" s="344"/></row><row r="22" spans="2:13" s="33" customFormat="1" ht="45"><c r="B22" s="339" t="str"><f>Translation!A64</f><v>Cooking</v></c><c r="C22" s="218" t="s"><v>1697</v></c><c r="D22" s="218" t="s"><v>1689</v></c><c r="E22" s="219"><v>2012</v></c><c r="F22" s="220"><v>2020</v></c><c r="G22" s="221"/><c r="H22" s="221"><v>0.48962314771890508</v></c><c r="I22" s="221"/><c r="J22" s="221"><v>0.11489988288576569</v></c><c r="K22" s="342"/><c r="L22" s="342"/><c r="M22" s="344"/></row><row r="23" spans="2:13" s="33" customFormat="1" ht="45"><c r="B23" s="340"/><c r="C23" s="218" t="s"><v>1698</v></c><c r="D23" s="218" t="s"><v>1689</v></c><c r="E23" s="219"><v>2012</v></c><c r="F23" s="220"><v>2020</v></c><c r="G23" s="221"/><c r="H23" s="221"><v>4.5092384134776591</v></c><c r="I23" s="221"/><c r="J23" s="221"><v>1.0581831517290792</v></c><c r="K23" s="342"/><c r="L23" s="342"/><c r="M23" s="344"/></row><row r="24" spans="2:13" s="33" customFormat="1" ht="45"><c r="B24" s="339" t="str"><f>Translation!A65</f><v>Refrigerator and freezers</v></c><c r="C24" s="218" t="s"><v>1699</v></c><c r="D24" s="218" t="s"><v>1689</v></c><c r="E24" s="219"><v>2012</v></c><c r="F24" s="220"><v>2020</v></c><c r="G24" s="221"/><c r="H24" s="221"><v>0.51984769616885584</v></c><c r="I24" s="221"/><c r="J24" s="221"><v>0.13935631455152966</v></c><c r="K24" s="342"/><c r="L24" s="342"/><c r="M24" s="344"/></row><row r="25" spans="2:13" s="33" customFormat="1" ht="45"><c r="B25" s="340"/><c r="C25" s="218" t="s"><v>1700</v></c><c r="D25" s="218" t="s"><v>1689</v></c><c r="E25" s="219"><v>2012</v></c><c r="F25" s="220"><v>2020</v></c><c r="G25" s="221"/><c r="H25" s="221"><v>4.7875947279927562</v></c><c r="I25" s="221"/><c r="J25" s="221"><v>1.2834173581540351</v></c><c r="K25" s="342"/><c r="L25" s="342"/><c r="M25" s="344"/></row><row r="26" spans="2:13" s="33" customFormat="1" ht="45"><c r="B26" s="339" t="str"><f>Translation!A66</f><v>Laundry machines and dryers</v></c><c r="C26" s="218" t="s"><v>1699</v></c><c r="D26" s="218" t="s"><v>1689</v></c><c r="E26" s="219"><v>2012</v></c><c r="F26" s="220"><v>2020</v></c><c r="G26" s="221"/><c r="H26" s="221"><v>3.1638670647023699E-2</v></c><c r="I26" s="221"/><c r="J26" s="221"><v>8.481423638436859E-3</v></c><c r="K26" s="342"/><c r="L26" s="342"/><c r="M26" s="344"/></row><row r="27" spans="2:13" s="33" customFormat="1" ht="45"><c r="B27" s="340"/><c r="C27" s="218" t="s"><v>1700</v></c><c r="D27" s="218" t="s"><v>1689</v></c><c r="E27" s="219"><v>2012</v></c><c r="F27" s="220"><v>2020</v></c><c r="G27" s="221"/><c r="H27" s="221"><v>0.29137982895089309</v></c><c r="I27" s="221"/><c r="J27" s="221"><v>7.8110607003761989E-2</v></c><c r="K27" s="342"/><c r="L27" s="342"/><c r="M27" s="344"/></row><row r="28" spans="2:13" s="33" customFormat="1" ht="45"><c r="B28" s="339" t="str"><f>Translation!A67</f><v>Dish washing</v></c><c r="C28" s="218" t="s"><v>1699</v></c><c r="D28" s="218" t="s"><v>1689</v></c><c r="E28" s="219"><v>2012</v></c><c r="F28" s="220"><v>2020</v></c><c r="G28" s="221"/><c r="H28" s="221"><v>1.581933532351185E-2</v></c><c r="I28" s="221"/><c r="J28" s="221"><v>4.2407118192184295E-3</v></c><c r="K28" s="342"/><c r="L28" s="342"/><c r="M28" s="344"/></row><row r="29" spans="2:13" s="33" customFormat="1" ht="45"><c r="B29" s="340"/><c r="C29" s="218" t="s"><v>1700</v></c><c r="D29" s="218" t="s"><v>1689</v></c><c r="E29" s="219"><v>2012</v></c><c r="F29" s="220"><v>2020</v></c><c r="G29" s="221"/><c r="H29" s="221"><v>0.14568991447554758</v></c><c r="I29" s="221"/><c r="J29" s="221"><v>3.9055303501906259E-2</v></c><c r="K29" s="342"/><c r="L29" s="342"/><c r="M29" s="344"/></row><row r="30" spans="2:13" s="33" customFormat="1" ht="45"><c r="B30" s="339" t="str"><f>Translation!A68</f><v>Tv sets</v></c><c r="C30" s="218" t="s"><v>1699</v></c><c r="D30" s="218" t="s"><v>1689</v></c><c r="E30" s="219"><v>2012</v></c><c r="F30" s="220"><v>2020</v></c><c r="G30" s="221"/><c r="H30" s="221"><v>4.115460928005632E-2</v></c><c r="I30" s="221"/><c r="J30" s="221"><v>1.1032374901990098E-2</v></c><c r="K30" s="342"/><c r="L30" s="342"/><c r="M30" s="344"/></row><row r="31" spans="2:13" s="33" customFormat="1" ht="45"><c r="B31" s="340"/><c r="C31" s="218" t="s"><v>1700</v></c><c r="D31" s="218" t="s"><v>1689</v></c><c r="E31" s="219"><v>2012</v></c><c r="F31" s="220"><v>2020</v></c><c r="G31" s="221"/><c r="H31" s="221"><v>0.37901791596616224</v></c><c r="I31" s="221"/><c r="J31" s="221"><v>0.10160387418720045</v></c><c r="K31" s="342"/><c r="L31" s="342"/><c r="M31" s="344"/></row><row r="32" spans="2:13" s="33" customFormat="1" ht="45"><c r="B32" s="35" t="str"><f>Translation!A69</f><v>Other electric appliances</v></c><c r="C32" s="218" t="s"><v>1699</v></c><c r="D32" s="218" t="s"><v>1689</v></c><c r="E32" s="219"><v>2012</v></c><c r="F32" s="220"><v>2020</v></c><c r="G32" s="221"/><c r="H32" s="221"><v>0.32335863638349516</v></c><c r="I32" s="221"/><c r="J32" s="221"><v>8.6683211596234988E-2</v></c><c r="K32" s="342"/><c r="L32" s="342"/><c r="M32" s="344"/></row><row r="33" spans="2:13" s="33" customFormat="1" ht="45"><c r="B33" s="35"/><c r="C33" s="218" t="s"><v>1700</v></c><c r="D33" s="218" t="s"><v>1689</v></c><c r="E33" s="219"><v>2012</v></c><c r="F33" s="220"><v>2020</v></c><c r="G33" s="221"/><c r="H33" s="221"><v>2.978007047467448</v></c><c r="I33" s="221"/><c r="J33" s="221"><v>0.79831860351037498</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7.6248485875112237E-2</v></c><c r="I37" s="221"/><c r="J37" s="221"><v>1.9325864738347163E-2</v></c><c r="K37" s="323"><v>0.76</v></c><c r="L37" s="323"/><c r="M37" s="324"><v>0.19</v></c></row><row r="38" spans="2:13" s="33" customFormat="1" ht="45"><c r="B38" s="35"/><c r="C38" s="218" t="s"><v>1703</v></c><c r="D38" s="218" t="s"><v>1702</v></c><c r="E38" s="219"><v>2012</v></c><c r="F38" s="220"><v>2020</v></c><c r="G38" s="221"/><c r="H38" s="221"><v>0.7022188454112539</v></c><c r="I38" s="221"/><c r="J38" s="221"><v>0.17798368410040488</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9.309868148132712E-2</v></c><c r="I43" s="221"/><c r="J43" s="221"><v>2.4786436466860726E-2</v></c><c r="K43" s="323"><v>3.83</v></c><c r="L43" s="323"/><c r="M43" s="324"><v>1.03</v></c></row><row r="44" spans="2:13" s="33" customFormat="1" ht="45"><c r="B44" s="340"/><c r="C44" s="218" t="s"><v>1705</v></c><c r="D44" s="218" t="s"><v>1702</v></c><c r="E44" s="219"><v>2012</v></c><c r="F44" s="220"><v>2020</v></c><c r="G44" s="221"/><c r="H44" s="221"><v>0.83973464209965543</v></c><c r="I44" s="221"/><c r="J44" s="221"><v>0.2235695395925682</v></c><c r="K44" s="342"/><c r="L44" s="342"/><c r="M44" s="344"/></row><row r="45" spans="2:13" s="33" customFormat="1" ht="60"><c r="B45" s="339" t="str"><f>Translation!A75</f><v>Water supply, sewerage, waste management and remediation activities</v></c><c r="C45" s="218" t="s"><v>1706</v></c><c r="D45" s="218" t="s"><v>1689</v></c><c r="E45" s="219"><v>2012</v></c><c r="F45" s="220"><v>2020</v></c><c r="G45" s="221"/><c r="H45" s="221"><v>8.492185789206512E-2</v></c><c r="I45" s="221"/><c r="J45" s="221"><v>2.2765123762054727E-2</v></c><c r="K45" s="342"/><c r="L45" s="342"/><c r="M45" s="344"/></row><row r="46" spans="2:13" s="33" customFormat="1" ht="60"><c r="B46" s="340"/><c r="C46" s="218" t="s"><v>1707</v></c><c r="D46" s="218" t="s"><v>1689</v></c><c r="E46" s="219"><v>2012</v></c><c r="F46" s="220"><v>2020</v></c><c r="G46" s="221"/><c r="H46" s="221"><v>0.76598105159801988</v></c><c r="I46" s="221"/><c r="J46" s="221"><v>0.2053376347605283</v></c><c r="K46" s="342"/><c r="L46" s="342"/><c r="M46" s="344"/></row><row r="47" spans="2:13" s="33" customFormat="1" ht="45"><c r="B47" s="35" t="str"><f>Translation!A76</f><v>Construction</v></c><c r="C47" s="218" t="s"><v>1708</v></c><c r="D47" s="218" t="s"><v>1702</v></c><c r="E47" s="219"><v>2012</v></c><c r="F47" s="220"><v>2020</v></c><c r="G47" s="221"/><c r="H47" s="221"><v>0.21153232748110895</v></c><c r="I47" s="221"/><c r="J47" s="221"><v>5.6960013980086738E-2</v></c><c r="K47" s="342"/><c r="L47" s="342"/><c r="M47" s="344"/></row><row r="48" spans="2:13" s="33" customFormat="1" ht="45"><c r="B48" s="35"/><c r="C48" s="218" t="s"><v>1709</v></c><c r="D48" s="218" t="s"><v>1702</v></c><c r="E48" s="219"><v>2012</v></c><c r="F48" s="220"><v>2020</v></c><c r="G48" s="221"/><c r="H48" s="221"><v>1.9079864556994532</v></c><c r="I48" s="221"/><c r="J48" s="221"><v>0.51376986432567007</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1.0916793898859396</v></c><c r="I52" s="221"/><c r="J52" s="221"><v>0.29117782269135106</v></c><c r="K52" s="323"><v>58.9</v></c><c r="L52" s="323"><v>0.28000000000000003</v></c><c r="M52" s="324"><v>15.85</v></c></row><row r="53" spans="2:13" s="33" customFormat="1" ht="105"><c r="B53" s="341"/><c r="C53" s="218" t="s"><v>1711</v></c><c r="D53" s="218" t="s"><v>1702</v></c><c r="E53" s="219"><v>2012</v></c><c r="F53" s="220"><v>2020</v></c><c r="G53" s="221"/><c r="H53" s="221"><v>4.5363610502147118</v></c><c r="I53" s="221"/><c r="J53" s="221"><v>1.2099593944713989</v></c><c r="K53" s="342"/><c r="L53" s="342"/><c r="M53" s="344"/></row><row r="54" spans="2:13" s="33" customFormat="1" ht="45"><c r="B54" s="340"/><c r="C54" s="218" t="s"><v>1692</v></c><c r="D54" s="218" t="s"><v>1702</v></c><c r="E54" s="219"><v>2012</v></c><c r="F54" s="220"><v>2020</v></c><c r="G54" s="221"/><c r="H54" s="221"><v>-0.4704365954645861</v></c><c r="I54" s="221"/><c r="J54" s="221"><v>-0.12663739568678364</v></c><c r="K54" s="342"/><c r="L54" s="342"/><c r="M54" s="344"/></row><row r="55" spans="2:13" s="33" customFormat="1" ht="45"><c r="B55" s="339" t="str"><f>Translation!A79</f><v>Accommodation and food service activities</v></c><c r="C55" s="218" t="s"><v>1712</v></c><c r="D55" s="218" t="s"><v>1702</v></c><c r="E55" s="219"><v>2012</v></c><c r="F55" s="220"><v>2020</v></c><c r="G55" s="221"/><c r="H55" s="221"><v>4.7777779790273298</v></c><c r="I55" s="221"/><c r="J55" s="221"><v>1.2455724154633319</v></c><c r="K55" s="342"/><c r="L55" s="342"/><c r="M55" s="344"/></row><row r="56" spans="2:13" s="33" customFormat="1" ht="120"><c r="B56" s="341"/><c r="C56" s="218" t="s"><v>1713</v></c><c r="D56" s="218" t="s"><v>1702</v></c><c r="E56" s="219"><v>2012</v></c><c r="F56" s="220"><v>2020</v></c><c r="G56" s="221"/><c r="H56" s="221"><v>20.531823651333525</v></c><c r="I56" s="221"/><c r="J56" s="221"><v>5.3526709050773258</v></c><c r="K56" s="342"/><c r="L56" s="342"/><c r="M56" s="344"/></row><row r="57" spans="2:13" s="33" customFormat="1" ht="45"><c r="B57" s="341"/><c r="C57" s="218" t="s"><v>1714</v></c><c r="D57" s="218" t="s"><v>1702</v></c><c r="E57" s="219"><v>2012</v></c><c r="F57" s="220"><v>2020</v></c><c r="G57" s="221"/><c r="H57" s="221"><v>0.6256130839971471</v></c><c r="I57" s="221"><v>1.1321153469520167</v></c><c r="J57" s="221"><v>0.4701636703248116</v></c><c r="K57" s="342"/><c r="L57" s="342"/><c r="M57" s="344"/></row><row r="58" spans="2:13" s="33" customFormat="1" ht="45"><c r="B58" s="341"/><c r="C58" s="218" t="s"><v>1715</v></c><c r="D58" s="218" t="s"><v>1702</v></c><c r="E58" s="219"><v>2012</v></c><c r="F58" s="220"><v>2020</v></c><c r="G58" s="221"/><c r="H58" s="221"><v>4.7777779790273298</v></c><c r="I58" s="221"/><c r="J58" s="221"><v>1.2455724154633319</v></c><c r="K58" s="342"/><c r="L58" s="342"/><c r="M58" s="344"/></row><row r="59" spans="2:13" s="33" customFormat="1" ht="165"><c r="B59" s="341"/><c r="C59" s="218" t="s"><v>1716</v></c><c r="D59" s="218" t="s"><v>1702</v></c><c r="E59" s="219"><v>2012</v></c><c r="F59" s="220"><v>2020</v></c><c r="G59" s="221"/><c r="H59" s="221"><v>23.365098041617379</v></c><c r="I59" s="221"/><c r="J59" s="221"><v>6.0913089166106271</v></c><c r="K59" s="342"/><c r="L59" s="342"/><c r="M59" s="344"/></row><row r="60" spans="2:13" s="33" customFormat="1" ht="45"><c r="B60" s="340"/><c r="C60" s="218" t="s"><v>1717</v></c><c r="D60" s="218" t="s"><v>1702</v></c><c r="E60" s="219"><v>2012</v></c><c r="F60" s="220"><v>2020</v></c><c r="G60" s="221"/><c r="H60" s="221"><v>-0.7031553171642978</v></c><c r="I60" s="221"><v>0.5094519061284094</v></c><c r="J60" s="221"><v>-5.3801066967505702E-2</v></c><c r="K60" s="342"/><c r="L60" s="342"/><c r="M60" s="344"/></row><row r="61" spans="2:13" s="33" customFormat="1" ht="45"><c r="B61" s="339" t="str"><f>Translation!A80</f><v>General public administration and social security</v></c><c r="C61" s="218" t="s"><v>1718</v></c><c r="D61" s="218" t="s"><v>1689</v></c><c r="E61" s="219"><v>2012</v></c><c r="F61" s="220"><v>2020</v></c><c r="G61" s="221"/><c r="H61" s="221"><v>0.39223384337906786</v></c><c r="I61" s="221"/><c r="J61" s="221"><v>0.10511774752389</v></c><c r="K61" s="342"/><c r="L61" s="342"/><c r="M61" s="344"/></row><row r="62" spans="2:13" s="33" customFormat="1" ht="165"><c r="B62" s="341"/><c r="C62" s="218" t="s"><v>1719</v></c><c r="D62" s="218" t="s"><v>1689</v></c><c r="E62" s="219"><v>2012</v></c><c r="F62" s="220"><v>2020</v></c><c r="G62" s="221"/><c r="H62" s="221"><v>2.3051875500254431</v></c><c r="I62" s="221"/><c r="J62" s="221"><v>0.61778484179545656</v></c><c r="K62" s="342"/><c r="L62" s="342"/><c r="M62" s="344"/></row><row r="63" spans="2:13" s="33" customFormat="1" ht="30"><c r="B63" s="340"/><c r="C63" s="218" t="s"><v>1720</v></c><c r="D63" s="218" t="s"><v>1689</v></c><c r="E63" s="219"><v>2012</v></c><c r="F63" s="220"><v>2020</v></c><c r="G63" s="221"/><c r="H63" s="221"><v>-0.51901804043013222</v></c><c r="I63" s="221"/><c r="J63" s="221"><v>-0.13956900281644063</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0.25298593196243424</v></c><c r="I65" s="221"/><c r="J65" s="221"><v>6.7770245032332033E-2</v></c><c r="K65" s="342"/><c r="L65" s="342"/><c r="M65" s="344"/></row><row r="66" spans="2:13" s="33" customFormat="1" ht="120"><c r="B66" s="341"/><c r="C66" s="218" t="s"><v>1723</v></c><c r="D66" s="218" t="s"><v>1722</v></c><c r="E66" s="219"><v>2012</v></c><c r="F66" s="220"><v>2020</v></c><c r="G66" s="221"/><c r="H66" s="221"><v>-1.7718452408375418</v></c><c r="I66" s="221"/><c r="J66" s="221"><v>-0.47510753298224195</v></c><c r="K66" s="342"/><c r="L66" s="342"/><c r="M66" s="344"/></row><row r="67" spans="2:13" s="33" customFormat="1" ht="45"><c r="B67" s="340"/><c r="C67" s="218" t="s"><v>1724</v></c><c r="D67" s="218" t="s"><v>1722</v></c><c r="E67" s="219"><v>2012</v></c><c r="F67" s="220"><v>2020</v></c><c r="G67" s="221"/><c r="H67" s="221"><v>1.5390270391830603</v></c><c r="I67" s="221"/><c r="J67" s="221"><v>0.41227683590053249</v></c><c r="K67" s="342"/><c r="L67" s="342"/><c r="M67" s="344"/></row><row r="68" spans="2:13" s="33" customFormat="1" ht="45"><c r="B68" s="339" t="str"><f>Translation!A83</f><v>Human health and social work activities</v></c><c r="C68" s="218" t="s"><v>1725</v></c><c r="D68" s="218" t="s"><v>1726</v></c><c r="E68" s="219"><v>2012</v></c><c r="F68" s="220"><v>2020</v></c><c r="G68" s="221"/><c r="H68" s="221"><v>0.14089201976094046</v></c><c r="I68" s="221"/><c r="J68" s="221"><v>3.7742238240222527E-2</v></c><c r="K68" s="342"/><c r="L68" s="342"/><c r="M68" s="344"/></row><row r="69" spans="2:13" s="33" customFormat="1" ht="165"><c r="B69" s="341"/><c r="C69" s="218" t="s"><v>1719</v></c><c r="D69" s="218" t="s"><v>1726</v></c><c r="E69" s="219"><v>2012</v></c><c r="F69" s="220"><v>2020</v></c><c r="G69" s="221"/><c r="H69" s="221"><v>0.74058509587181709</v></c><c r="I69" s="221"/><c r="J69" s="221"><v>0.19838837694987888</v></c><c r="K69" s="342"/><c r="L69" s="342"/><c r="M69" s="344"/></row><row r="70" spans="2:13" s="33" customFormat="1" ht="45"><c r="B70" s="340"/><c r="C70" s="218" t="s"><v>1727</v></c><c r="D70" s="218" t="s"><v>1726</v></c><c r="E70" s="219"><v>2012</v></c><c r="F70" s="220"><v>2020</v></c><c r="G70" s="221"/><c r="H70" s="221"><v>-0.25520763180146688</v></c><c r="I70" s="221"><v>0.1960429235360045</v></c><c r="J70" s="221"><v>-1.6293715355434162E-2</v></c><c r="K70" s="342"/><c r="L70" s="342"/><c r="M70" s="344"/></row><row r="71" spans="2:13" s="33" customFormat="1" ht="45"><c r="B71" s="339" t="str"><f>Translation!A84</f><v>Other services</v></c><c r="C71" s="218" t="s"><v>1728</v></c><c r="D71" s="218" t="s"><v>1702</v></c><c r="E71" s="219"><v>2012</v></c><c r="F71" s="220"><v>2020</v></c><c r="G71" s="221"/><c r="H71" s="221"><v>1.0916793898859396</v></c><c r="I71" s="221"/><c r="J71" s="221"><v>0.29117782269135106</v></c><c r="K71" s="342"/><c r="L71" s="342"/><c r="M71" s="344"/></row><row r="72" spans="2:13" s="33" customFormat="1" ht="105"><c r="B72" s="341"/><c r="C72" s="218" t="s"><v>1711</v></c><c r="D72" s="218" t="s"><v>1702</v></c><c r="E72" s="219"><v>2012</v></c><c r="F72" s="220"><v>2020</v></c><c r="G72" s="221"/><c r="H72" s="221"><v>4.5363610502147118</v></c><c r="I72" s="221"/><c r="J72" s="221"><v>1.2099593944714242</v></c><c r="K72" s="342"/><c r="L72" s="342"/><c r="M72" s="344"/></row><row r="73" spans="2:13" s="33" customFormat="1" ht="45"><c r="B73" s="340"/><c r="C73" s="218" t="s"><v>1692</v></c><c r="D73" s="218" t="s"><v>1702</v></c><c r="E73" s="219"><v>2012</v></c><c r="F73" s="220"><v>2020</v></c><c r="G73" s="221"/><c r="H73" s="221"><v>-2.1661993822997627</v></c><c r="I73" s="221"/><c r="J73" s="221"><v>-0.58312182971616899</v></c><c r="K73" s="342"/><c r="L73" s="342"/><c r="M73" s="344"/></row><row r="74" spans="2:13" s="33" customFormat="1" ht="45"><c r="B74" s="35" t="str"><f>Translation!A85</f><v>Public lighting</v></c><c r="C74" s="218" t="s"><v>1729</v></c><c r="D74" s="218" t="s"><v>1730</v></c><c r="E74" s="219"><v>2012</v></c><c r="F74" s="220"><v>2020</v></c><c r="G74" s="221"/><c r="H74" s="221"><v>0.33067813353520453</v></c><c r="I74" s="221"/><c r="J74" s="221"><v>8.8645359654113534E-2</v></c><c r="K74" s="342"/><c r="L74" s="342"/><c r="M74" s="344"/></row><row r="75" spans="2:13" s="33" customFormat="1" ht="45"><c r="B75" s="35"/><c r="C75" s="218" t="s"><v>1731</v></c><c r="D75" s="218" t="s"><v>1730</v></c><c r="E75" s="219"><v>2012</v></c><c r="F75" s="220"><v>2020</v></c><c r="G75" s="221"/><c r="H75" s="221"><v>1.7722234181682224</v></c><c r="I75" s="221"/><c r="J75" s="221"><v>0.47508246345609628</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1732</v></c><c r="D79" s="218" t="s"><v>1733</v></c><c r="E79" s="219"><v>2012</v></c><c r="F79" s="220"><v>2020</v></c><c r="G79" s="221"/><c r="H79" s="221"><v>-8.7759638493783623E-3</v></c><c r="I79" s="221"/><c r="J79" s="221"><v>-2.3135829431137405E-3</v></c><c r="K79" s="323"><v>0.56999999999999995</v></c><c r="L79" s="323"/><c r="M79" s="324"><v>0.13</v></c></row><row r="80" spans="2:13" s="33" customFormat="1" ht="45"><c r="B80" s="341"/><c r="C80" s="218" t="s"><v>1734</v></c><c r="D80" s="218" t="s"><v>1735</v></c><c r="E80" s="219"><v>2012</v></c><c r="F80" s="220"><v>2020</v></c><c r="G80" s="221"/><c r="H80" s="221"><v>2.1134811081234755E-2</v></c><c r="I80" s="221"/><c r="J80" s="221"><v>5.5717114680646773E-3</v></c><c r="K80" s="342"/><c r="L80" s="342"/><c r="M80" s="344"/></row><row r="81" spans="2:13" s="33" customFormat="1" ht="45"><c r="B81" s="340"/><c r="C81" s="218" t="s"><v>1736</v></c><c r="D81" s="218" t="s"><v>1689</v></c><c r="E81" s="219"><v>2012</v></c><c r="F81" s="220"><v>2020</v></c><c r="G81" s="221"/><c r="H81" s="221"><v>-1.751703893175242E-2</v></c><c r="I81" s="221"/><c r="J81" s="221"><v>-4.728024958088402E-3</v></c><c r="K81" s="342"/><c r="L81" s="342"/><c r="M81" s="344"/></row><row r="82" spans="2:13" s="33" customFormat="1" ht="45"><c r="B82" s="339" t="str"><f>Translation!A88</f><v>Other fleet for public and private services</v></c><c r="C82" s="218" t="s"><v>1737</v></c><c r="D82" s="218" t="s"><v>1689</v></c><c r="E82" s="219"><v>2012</v></c><c r="F82" s="220"><v>2020</v></c><c r="G82" s="221"/><c r="H82" s="221"><v>2.7055186309452337E-2</v></c><c r="I82" s="221"/><c r="J82" s="221"><v>6.7789749064104399E-3</v></c><c r="K82" s="342"/><c r="L82" s="342"/><c r="M82" s="344"/></row><row r="83" spans="2:13" s="33" customFormat="1" ht="45"><c r="B83" s="340"/><c r="C83" s="218" t="s"><v>1738</v></c><c r="D83" s="218" t="s"><v>1689</v></c><c r="E83" s="219"><v>2012</v></c><c r="F83" s="220"><v>2020</v></c><c r="G83" s="221"/><c r="H83" s="221"><v>-1.6819123905103577E-2</v></c><c r="I83" s="221"/><c r="J83" s="221"><v>-4.63056912596787E-3</v></c><c r="K83" s="342"/><c r="L83" s="342"/><c r="M83" s="344"/></row><row r="84" spans="2:13" s="33" customFormat="1" ht="45"><c r="B84" s="339" t="str"><f>Translation!A89</f><v>Freight transport by road and removal services</v></c><c r="C84" s="218" t="s"><v>1739</v></c><c r="D84" s="218" t="s"><v>1740</v></c><c r="E84" s="219"><v>2012</v></c><c r="F84" s="220"><v>2020</v></c><c r="G84" s="221"/><c r="H84" s="221"><v>0.3486945735162913</v></c><c r="I84" s="221"/><c r="J84" s="221"><v>9.1925380673804583E-2</v></c><c r="K84" s="342"/><c r="L84" s="342"/><c r="M84" s="344"/></row><row r="85" spans="2:13" s="33" customFormat="1" ht="45"><c r="B85" s="340"/><c r="C85" s="218" t="s"><v>1741</v></c><c r="D85" s="218" t="s"><v>1689</v></c><c r="E85" s="219"><v>2012</v></c><c r="F85" s="220"><v>2020</v></c><c r="G85" s="221"/><c r="H85" s="221"><v>-0.28900643569068052</v></c><c r="I85" s="221"/><c r="J85" s="221"><v>-7.8005743225756097E-2</v></c><c r="K85" s="342"/><c r="L85" s="342"/><c r="M85" s="344"/></row><row r="86" spans="2:13" s="33" customFormat="1" ht="45"><c r="B86" s="35" t="str"><f>Translation!A90</f><v>Private transports</v></c><c r="C86" s="218" t="s"><v>1742</v></c><c r="D86" s="218" t="s"><v>1689</v></c><c r="E86" s="219"><v>2012</v></c><c r="F86" s="220"><v>2020</v></c><c r="G86" s="221"/><c r="H86" s="221"><v>0.10927295970294734</v></c><c r="I86" s="221"/><c r="J86" s="221"><v>2.7509247845652379E-2</v></c><c r="K86" s="342"/><c r="L86" s="342"/><c r="M86" s="344"/></row><row r="87" spans="2:13" s="33" customFormat="1" ht="30"><c r="B87" s="35"/><c r="C87" s="218" t="s"><v>1743</v></c><c r="D87" s="218" t="s"><v>1689</v></c><c r="E87" s="219"><v>2012</v></c><c r="F87" s="220"><v>2020</v></c><c r="G87" s="221"/><c r="H87" s="221"><v>0.75895692957621774</v></c><c r="I87" s="221"/><c r="J87" s="221"><v>0.1910658806777974</v></c><c r="K87" s="342"/><c r="L87" s="342"/><c r="M87" s="344"/></row><row r="88" spans="2:13" s="33" customFormat="1" ht="45"><c r="B88" s="35"/><c r="C88" s="218" t="s"><v>1744</v></c><c r="D88" s="218" t="s"><v>1689</v></c><c r="E88" s="219"><v>2012</v></c><c r="F88" s="220"><v>2020</v></c><c r="G88" s="221"/><c r="H88" s="221"><v>-0.47181307462435346</v></c><c r="I88" s="221"/><c r="J88" s="221"><v>-0.12966586217251258</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54.444444444444422</v></c><c r="M92" s="324"><v>48.077647058823572</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c r="D96" s="218"/><c r="E96" s="219"/><c r="F96" s="220"/><c r="G96" s="221"/><c r="H96" s="221"/><c r="I96" s="221"/><c r="J96" s="221"/><c r="K96" s="342"/><c r="L96" s="342"/><c r="M96" s="344"/></row><row r="97" spans="2:13" s="33" customFormat="1" ht="30"><c r="B97" s="35" t="str"><f>Translation!$A$180</f><v>Solar</v></c><c r="C97" s="218" t="s"><v>1745</v></c><c r="D97" s="218" t="s"><v>1689</v></c><c r="E97" s="219"><v>2012</v></c><c r="F97" s="220"><v>2020</v></c><c r="G97" s="221"/><c r="H97" s="221"/><c r="I97" s="221"><v>54.444444444444422</v></c><c r="J97" s="221"><v>48.077647058823572</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c r="L108" s="323"/><c r="M108" s="323"/></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c r="L115" s="323"/><c r="M115" s="323"/></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c r="L120" s="323"/><c r="M120" s="323"/></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102.62568104210303</v></c><c r="I135" s="203"><f>SUM(I14:I133)</f><v>61.36011415129289</v></c><c r="J135" s="203"><f>SUM(J14:J133)</f><v>76.016561162175435</v></c><c r="K135" s="36"><f>K14+K37+K43+K52+K79+K92+K108+K115+K120+K129</f><v>95.609999999999985</v></c><c r="L135" s="36"><f>L14+L37+L43+L52+L79+L92+L108+L115+L120+L129</f><v>56.514444444444422</v></c><c r="M135" s="36"><f>M14+M37+M43+M52+M79+M92+M108+M115+M120+M129</f><v>74.137647058823575</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2012-04-22T17:49:32Z</dcterms:modified>
</cp:coreProperties>
</file>